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A:\Consolidated_Accounting\Correspondence\Collections Remitted to the State Comptroller\FY2027\"/>
    </mc:Choice>
  </mc:AlternateContent>
  <xr:revisionPtr revIDLastSave="0" documentId="13_ncr:1_{E7E2942D-833A-49C3-A6B5-5EFEA02C69B6}" xr6:coauthVersionLast="47" xr6:coauthVersionMax="47" xr10:uidLastSave="{00000000-0000-0000-0000-000000000000}"/>
  <bookViews>
    <workbookView xWindow="-120" yWindow="-120" windowWidth="29040" windowHeight="15720" tabRatio="945" xr2:uid="{00000000-000D-0000-FFFF-FFFF00000000}"/>
  </bookViews>
  <sheets>
    <sheet name="Summary" sheetId="32" r:id="rId1"/>
    <sheet name="Sales and Use" sheetId="31" r:id="rId2"/>
    <sheet name="Motor Fuel" sheetId="30" r:id="rId3"/>
    <sheet name="Cigarette" sheetId="29" r:id="rId4"/>
    <sheet name="Senior Citizen" sheetId="35" r:id="rId5"/>
    <sheet name="Liquor" sheetId="27" r:id="rId6"/>
    <sheet name="Public Utility" sheetId="26" r:id="rId7"/>
    <sheet name="Hotel" sheetId="25" r:id="rId8"/>
    <sheet name="Real Estate Transfer" sheetId="24" r:id="rId9"/>
    <sheet name="Charity Gaming" sheetId="23" r:id="rId10"/>
    <sheet name="Private Vehicle Use" sheetId="22" r:id="rId11"/>
    <sheet name="General Office" sheetId="33" r:id="rId12"/>
    <sheet name="Business Income" sheetId="21" r:id="rId13"/>
    <sheet name="Individual Income" sheetId="1" r:id="rId14"/>
    <sheet name="Automobile Renting" sheetId="19" r:id="rId15"/>
    <sheet name="Live Adult" sheetId="38" r:id="rId16"/>
    <sheet name="Cannabis" sheetId="41" r:id="rId17"/>
    <sheet name="Fund Search" sheetId="40" r:id="rId18"/>
  </sheets>
  <definedNames>
    <definedName name="_xlnm.Print_Titles" localSheetId="14">'Automobile Renting'!$6:$7</definedName>
    <definedName name="_xlnm.Print_Titles" localSheetId="16">Cannabis!$6:$7</definedName>
    <definedName name="_xlnm.Print_Titles" localSheetId="9">'Charity Gaming'!$6:$7</definedName>
    <definedName name="_xlnm.Print_Titles" localSheetId="3">Cigarette!$6:$7</definedName>
    <definedName name="_xlnm.Print_Titles" localSheetId="11">'General Office'!$6:$7</definedName>
    <definedName name="_xlnm.Print_Titles" localSheetId="7">Hotel!$6:$7</definedName>
    <definedName name="_xlnm.Print_Titles" localSheetId="13">'Individual Income'!$6:$7</definedName>
    <definedName name="_xlnm.Print_Titles" localSheetId="5">Liquor!$6:$7</definedName>
    <definedName name="_xlnm.Print_Titles" localSheetId="15">'Live Adult'!$6:$7</definedName>
    <definedName name="_xlnm.Print_Titles" localSheetId="2">'Motor Fuel'!$6:$7</definedName>
    <definedName name="_xlnm.Print_Titles" localSheetId="10">'Private Vehicle Use'!$6:$7</definedName>
    <definedName name="_xlnm.Print_Titles" localSheetId="6">'Public Utility'!$6:$7</definedName>
    <definedName name="_xlnm.Print_Titles" localSheetId="8">'Real Estate Transfer'!$6:$7</definedName>
    <definedName name="_xlnm.Print_Titles" localSheetId="1">'Sales and Use'!$6:$7</definedName>
    <definedName name="_xlnm.Print_Titles" localSheetId="4">'Senior Citizen'!$6:$7</definedName>
    <definedName name="_xlnm.Print_Titles" localSheetId="0">Summary!$6:$7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33" i="33" l="1"/>
  <c r="R32" i="33"/>
  <c r="R31" i="33"/>
  <c r="R30" i="33" l="1"/>
  <c r="R67" i="31" l="1"/>
  <c r="R38" i="33"/>
  <c r="R37" i="33"/>
  <c r="R36" i="33"/>
  <c r="R91" i="31"/>
  <c r="R92" i="31"/>
  <c r="R24" i="19"/>
  <c r="R42" i="26"/>
  <c r="R36" i="26"/>
  <c r="R31" i="1"/>
  <c r="R39" i="33"/>
  <c r="R35" i="33"/>
  <c r="R34" i="33"/>
  <c r="R29" i="33"/>
  <c r="R28" i="33"/>
  <c r="R27" i="33"/>
  <c r="R26" i="33"/>
  <c r="R10" i="22"/>
  <c r="R9" i="22"/>
  <c r="R34" i="30"/>
  <c r="R42" i="23"/>
  <c r="F15" i="33"/>
  <c r="G15" i="33"/>
  <c r="H15" i="33"/>
  <c r="I15" i="33"/>
  <c r="J15" i="33"/>
  <c r="K15" i="33"/>
  <c r="L15" i="33"/>
  <c r="M15" i="33"/>
  <c r="N15" i="33"/>
  <c r="O15" i="33"/>
  <c r="P15" i="33"/>
  <c r="Q15" i="33"/>
  <c r="R73" i="31"/>
  <c r="R39" i="21"/>
  <c r="R38" i="21"/>
  <c r="R37" i="21"/>
  <c r="R37" i="29"/>
  <c r="R12" i="33"/>
  <c r="R31" i="41" l="1"/>
  <c r="R26" i="24"/>
  <c r="R36" i="29"/>
  <c r="R57" i="31"/>
  <c r="J100" i="21"/>
  <c r="J113" i="21"/>
  <c r="R25" i="22" l="1"/>
  <c r="R24" i="22"/>
  <c r="R23" i="22"/>
  <c r="R22" i="22"/>
  <c r="R10" i="35"/>
  <c r="G11" i="35"/>
  <c r="H11" i="35"/>
  <c r="I11" i="35"/>
  <c r="J11" i="35"/>
  <c r="K11" i="35"/>
  <c r="L11" i="35"/>
  <c r="M11" i="35"/>
  <c r="N11" i="35"/>
  <c r="O11" i="35"/>
  <c r="P11" i="35"/>
  <c r="Q11" i="35"/>
  <c r="F11" i="35"/>
  <c r="R33" i="1"/>
  <c r="G52" i="26"/>
  <c r="H52" i="26"/>
  <c r="I52" i="26"/>
  <c r="J52" i="26"/>
  <c r="K52" i="26"/>
  <c r="L52" i="26"/>
  <c r="M52" i="26"/>
  <c r="N52" i="26"/>
  <c r="O52" i="26"/>
  <c r="P52" i="26"/>
  <c r="Q52" i="26"/>
  <c r="F52" i="26"/>
  <c r="R50" i="26"/>
  <c r="R68" i="31"/>
  <c r="R66" i="31"/>
  <c r="R86" i="31"/>
  <c r="F40" i="33"/>
  <c r="R32" i="1"/>
  <c r="R36" i="1"/>
  <c r="F43" i="1"/>
  <c r="G43" i="1"/>
  <c r="H43" i="1"/>
  <c r="I43" i="1"/>
  <c r="J43" i="1"/>
  <c r="K43" i="1"/>
  <c r="L43" i="1"/>
  <c r="M43" i="1"/>
  <c r="N43" i="1"/>
  <c r="O43" i="1"/>
  <c r="P43" i="1"/>
  <c r="Q43" i="1"/>
  <c r="G40" i="33"/>
  <c r="H40" i="33"/>
  <c r="I40" i="33"/>
  <c r="J40" i="33"/>
  <c r="K40" i="33"/>
  <c r="L40" i="33"/>
  <c r="M40" i="33"/>
  <c r="N40" i="33"/>
  <c r="O40" i="33"/>
  <c r="P40" i="33"/>
  <c r="Q40" i="33"/>
  <c r="G6" i="31"/>
  <c r="R56" i="31"/>
  <c r="R49" i="26"/>
  <c r="I6" i="31" l="1"/>
  <c r="R28" i="25" l="1"/>
  <c r="R27" i="25"/>
  <c r="R26" i="25"/>
  <c r="R25" i="25"/>
  <c r="Q30" i="32" l="1"/>
  <c r="P30" i="32"/>
  <c r="O30" i="32"/>
  <c r="N30" i="32"/>
  <c r="M30" i="32"/>
  <c r="L30" i="32"/>
  <c r="K30" i="32"/>
  <c r="J30" i="32"/>
  <c r="I30" i="32"/>
  <c r="H30" i="32"/>
  <c r="G30" i="32"/>
  <c r="F30" i="32"/>
  <c r="F31" i="32"/>
  <c r="R9" i="19" l="1"/>
  <c r="R10" i="19"/>
  <c r="R10" i="33" l="1"/>
  <c r="R11" i="33"/>
  <c r="R13" i="33"/>
  <c r="R36" i="41" l="1"/>
  <c r="F34" i="25"/>
  <c r="G34" i="25"/>
  <c r="H34" i="25"/>
  <c r="I34" i="25"/>
  <c r="J34" i="25"/>
  <c r="K34" i="25"/>
  <c r="L34" i="25"/>
  <c r="M34" i="25"/>
  <c r="N34" i="25"/>
  <c r="O34" i="25"/>
  <c r="P34" i="25"/>
  <c r="Q34" i="25"/>
  <c r="K6" i="31" l="1"/>
  <c r="R15" i="31" l="1"/>
  <c r="R40" i="41" l="1"/>
  <c r="R90" i="31" l="1"/>
  <c r="M24" i="40" l="1"/>
  <c r="L24" i="40"/>
  <c r="K24" i="40"/>
  <c r="J24" i="40"/>
  <c r="I24" i="40"/>
  <c r="H24" i="40"/>
  <c r="G24" i="40"/>
  <c r="F24" i="40"/>
  <c r="E24" i="40"/>
  <c r="D24" i="40"/>
  <c r="C24" i="40"/>
  <c r="B24" i="40"/>
  <c r="M23" i="40"/>
  <c r="L23" i="40"/>
  <c r="K23" i="40"/>
  <c r="J23" i="40"/>
  <c r="I23" i="40"/>
  <c r="H23" i="40"/>
  <c r="G23" i="40"/>
  <c r="F23" i="40"/>
  <c r="E23" i="40"/>
  <c r="D23" i="40"/>
  <c r="C23" i="40"/>
  <c r="B23" i="40"/>
  <c r="M22" i="40"/>
  <c r="L22" i="40"/>
  <c r="K22" i="40"/>
  <c r="J22" i="40"/>
  <c r="I22" i="40"/>
  <c r="H22" i="40"/>
  <c r="G22" i="40"/>
  <c r="F22" i="40"/>
  <c r="E22" i="40"/>
  <c r="D22" i="40"/>
  <c r="C22" i="40"/>
  <c r="B22" i="40"/>
  <c r="M21" i="40"/>
  <c r="L21" i="40"/>
  <c r="K21" i="40"/>
  <c r="J21" i="40"/>
  <c r="I21" i="40"/>
  <c r="H21" i="40"/>
  <c r="G21" i="40"/>
  <c r="F21" i="40"/>
  <c r="E21" i="40"/>
  <c r="D21" i="40"/>
  <c r="C21" i="40"/>
  <c r="B21" i="40"/>
  <c r="M20" i="40"/>
  <c r="L20" i="40"/>
  <c r="K20" i="40"/>
  <c r="J20" i="40"/>
  <c r="I20" i="40"/>
  <c r="H20" i="40"/>
  <c r="G20" i="40"/>
  <c r="F20" i="40"/>
  <c r="E20" i="40"/>
  <c r="D20" i="40"/>
  <c r="C20" i="40"/>
  <c r="B20" i="40"/>
  <c r="M19" i="40"/>
  <c r="L19" i="40"/>
  <c r="K19" i="40"/>
  <c r="J19" i="40"/>
  <c r="I19" i="40"/>
  <c r="H19" i="40"/>
  <c r="G19" i="40"/>
  <c r="F19" i="40"/>
  <c r="E19" i="40"/>
  <c r="D19" i="40"/>
  <c r="C19" i="40"/>
  <c r="B19" i="40"/>
  <c r="M18" i="40"/>
  <c r="L18" i="40"/>
  <c r="K18" i="40"/>
  <c r="J18" i="40"/>
  <c r="I18" i="40"/>
  <c r="H18" i="40"/>
  <c r="G18" i="40"/>
  <c r="F18" i="40"/>
  <c r="E18" i="40"/>
  <c r="D18" i="40"/>
  <c r="C18" i="40"/>
  <c r="B18" i="40"/>
  <c r="M17" i="40"/>
  <c r="L17" i="40"/>
  <c r="K17" i="40"/>
  <c r="J17" i="40"/>
  <c r="I17" i="40"/>
  <c r="H17" i="40"/>
  <c r="G17" i="40"/>
  <c r="F17" i="40"/>
  <c r="E17" i="40"/>
  <c r="D17" i="40"/>
  <c r="C17" i="40"/>
  <c r="B17" i="40"/>
  <c r="M16" i="40"/>
  <c r="L16" i="40"/>
  <c r="K16" i="40"/>
  <c r="J16" i="40"/>
  <c r="I16" i="40"/>
  <c r="H16" i="40"/>
  <c r="G16" i="40"/>
  <c r="F16" i="40"/>
  <c r="E16" i="40"/>
  <c r="D16" i="40"/>
  <c r="C16" i="40"/>
  <c r="B16" i="40"/>
  <c r="M15" i="40"/>
  <c r="L15" i="40"/>
  <c r="K15" i="40"/>
  <c r="J15" i="40"/>
  <c r="I15" i="40"/>
  <c r="H15" i="40"/>
  <c r="G15" i="40"/>
  <c r="F15" i="40"/>
  <c r="E15" i="40"/>
  <c r="D15" i="40"/>
  <c r="C15" i="40"/>
  <c r="B15" i="40"/>
  <c r="M14" i="40"/>
  <c r="L14" i="40"/>
  <c r="K14" i="40"/>
  <c r="J14" i="40"/>
  <c r="I14" i="40"/>
  <c r="H14" i="40"/>
  <c r="G14" i="40"/>
  <c r="F14" i="40"/>
  <c r="E14" i="40"/>
  <c r="D14" i="40"/>
  <c r="C14" i="40"/>
  <c r="B14" i="40"/>
  <c r="M13" i="40"/>
  <c r="L13" i="40"/>
  <c r="K13" i="40"/>
  <c r="J13" i="40"/>
  <c r="I13" i="40"/>
  <c r="H13" i="40"/>
  <c r="G13" i="40"/>
  <c r="F13" i="40"/>
  <c r="E13" i="40"/>
  <c r="D13" i="40"/>
  <c r="C13" i="40"/>
  <c r="B13" i="40"/>
  <c r="M12" i="40"/>
  <c r="L12" i="40"/>
  <c r="K12" i="40"/>
  <c r="J12" i="40"/>
  <c r="I12" i="40"/>
  <c r="H12" i="40"/>
  <c r="G12" i="40"/>
  <c r="F12" i="40"/>
  <c r="E12" i="40"/>
  <c r="D12" i="40"/>
  <c r="C12" i="40"/>
  <c r="B12" i="40"/>
  <c r="M11" i="40"/>
  <c r="L11" i="40"/>
  <c r="K11" i="40"/>
  <c r="J11" i="40"/>
  <c r="I11" i="40"/>
  <c r="H11" i="40"/>
  <c r="G11" i="40"/>
  <c r="F11" i="40"/>
  <c r="E11" i="40"/>
  <c r="D11" i="40"/>
  <c r="C11" i="40"/>
  <c r="B11" i="40"/>
  <c r="M10" i="40"/>
  <c r="L10" i="40"/>
  <c r="K10" i="40"/>
  <c r="J10" i="40"/>
  <c r="I10" i="40"/>
  <c r="H10" i="40"/>
  <c r="G10" i="40"/>
  <c r="F10" i="40"/>
  <c r="E10" i="40"/>
  <c r="D10" i="40"/>
  <c r="C10" i="40"/>
  <c r="B10" i="40"/>
  <c r="M9" i="40"/>
  <c r="L9" i="40"/>
  <c r="K9" i="40"/>
  <c r="J9" i="40"/>
  <c r="I9" i="40"/>
  <c r="H9" i="40"/>
  <c r="G9" i="40"/>
  <c r="F9" i="40"/>
  <c r="E9" i="40"/>
  <c r="D9" i="40"/>
  <c r="C9" i="40"/>
  <c r="B9" i="40"/>
  <c r="J101" i="21"/>
  <c r="J102" i="21"/>
  <c r="J103" i="21"/>
  <c r="J104" i="21"/>
  <c r="J105" i="21"/>
  <c r="J106" i="21"/>
  <c r="J107" i="21"/>
  <c r="J108" i="21"/>
  <c r="J109" i="21"/>
  <c r="J110" i="21"/>
  <c r="J111" i="21"/>
  <c r="J112" i="21"/>
  <c r="G42" i="41"/>
  <c r="H42" i="41"/>
  <c r="I42" i="41"/>
  <c r="J42" i="41"/>
  <c r="K42" i="41"/>
  <c r="L42" i="41"/>
  <c r="M42" i="41"/>
  <c r="N42" i="41"/>
  <c r="O42" i="41"/>
  <c r="P42" i="41"/>
  <c r="Q42" i="41"/>
  <c r="F42" i="41"/>
  <c r="G24" i="38"/>
  <c r="H24" i="38"/>
  <c r="I24" i="38"/>
  <c r="J24" i="38"/>
  <c r="K24" i="38"/>
  <c r="L24" i="38"/>
  <c r="M24" i="38"/>
  <c r="N24" i="38"/>
  <c r="O24" i="38"/>
  <c r="P24" i="38"/>
  <c r="Q24" i="38"/>
  <c r="F24" i="38"/>
  <c r="G27" i="19"/>
  <c r="H27" i="19"/>
  <c r="I27" i="19"/>
  <c r="J27" i="19"/>
  <c r="K27" i="19"/>
  <c r="L27" i="19"/>
  <c r="M27" i="19"/>
  <c r="N27" i="19"/>
  <c r="O27" i="19"/>
  <c r="P27" i="19"/>
  <c r="Q27" i="19"/>
  <c r="F27" i="19"/>
  <c r="G62" i="21"/>
  <c r="H62" i="21"/>
  <c r="I62" i="21"/>
  <c r="J62" i="21"/>
  <c r="K62" i="21"/>
  <c r="L62" i="21"/>
  <c r="M62" i="21"/>
  <c r="N62" i="21"/>
  <c r="O62" i="21"/>
  <c r="P62" i="21"/>
  <c r="Q62" i="21"/>
  <c r="F62" i="21"/>
  <c r="G26" i="22"/>
  <c r="H26" i="22"/>
  <c r="I26" i="22"/>
  <c r="J26" i="22"/>
  <c r="K26" i="22"/>
  <c r="L26" i="22"/>
  <c r="M26" i="22"/>
  <c r="N26" i="22"/>
  <c r="O26" i="22"/>
  <c r="P26" i="22"/>
  <c r="Q26" i="22"/>
  <c r="F26" i="22"/>
  <c r="G45" i="23"/>
  <c r="H45" i="23"/>
  <c r="I45" i="23"/>
  <c r="J45" i="23"/>
  <c r="K45" i="23"/>
  <c r="L45" i="23"/>
  <c r="M45" i="23"/>
  <c r="N45" i="23"/>
  <c r="O45" i="23"/>
  <c r="P45" i="23"/>
  <c r="Q45" i="23"/>
  <c r="F45" i="23"/>
  <c r="G28" i="24"/>
  <c r="H28" i="24"/>
  <c r="I28" i="24"/>
  <c r="J28" i="24"/>
  <c r="K28" i="24"/>
  <c r="L28" i="24"/>
  <c r="M28" i="24"/>
  <c r="N28" i="24"/>
  <c r="O28" i="24"/>
  <c r="P28" i="24"/>
  <c r="Q28" i="24"/>
  <c r="F28" i="24"/>
  <c r="G26" i="27"/>
  <c r="H26" i="27"/>
  <c r="I26" i="27"/>
  <c r="J26" i="27"/>
  <c r="K26" i="27"/>
  <c r="L26" i="27"/>
  <c r="M26" i="27"/>
  <c r="N26" i="27"/>
  <c r="O26" i="27"/>
  <c r="P26" i="27"/>
  <c r="Q26" i="27"/>
  <c r="F26" i="27"/>
  <c r="G23" i="35"/>
  <c r="H23" i="35"/>
  <c r="I23" i="35"/>
  <c r="J23" i="35"/>
  <c r="K23" i="35"/>
  <c r="L23" i="35"/>
  <c r="M23" i="35"/>
  <c r="N23" i="35"/>
  <c r="O23" i="35"/>
  <c r="P23" i="35"/>
  <c r="Q23" i="35"/>
  <c r="F23" i="35"/>
  <c r="G39" i="29"/>
  <c r="H39" i="29"/>
  <c r="I39" i="29"/>
  <c r="J39" i="29"/>
  <c r="K39" i="29"/>
  <c r="L39" i="29"/>
  <c r="M39" i="29"/>
  <c r="N39" i="29"/>
  <c r="O39" i="29"/>
  <c r="P39" i="29"/>
  <c r="Q39" i="29"/>
  <c r="F39" i="29"/>
  <c r="G36" i="30"/>
  <c r="H36" i="30"/>
  <c r="I36" i="30"/>
  <c r="J36" i="30"/>
  <c r="K36" i="30"/>
  <c r="L36" i="30"/>
  <c r="M36" i="30"/>
  <c r="N36" i="30"/>
  <c r="O36" i="30"/>
  <c r="P36" i="30"/>
  <c r="Q36" i="30"/>
  <c r="F36" i="30"/>
  <c r="G94" i="31"/>
  <c r="H94" i="31"/>
  <c r="I94" i="31"/>
  <c r="J94" i="31"/>
  <c r="K94" i="31"/>
  <c r="L94" i="31"/>
  <c r="M94" i="31"/>
  <c r="N94" i="31"/>
  <c r="O94" i="31"/>
  <c r="P94" i="31"/>
  <c r="Q94" i="31"/>
  <c r="F94" i="31"/>
  <c r="F39" i="31"/>
  <c r="F24" i="30"/>
  <c r="F23" i="29"/>
  <c r="F18" i="35"/>
  <c r="F20" i="27"/>
  <c r="F30" i="26"/>
  <c r="F18" i="25"/>
  <c r="F19" i="24"/>
  <c r="F31" i="23"/>
  <c r="F18" i="22"/>
  <c r="F22" i="33"/>
  <c r="F26" i="21"/>
  <c r="F22" i="1"/>
  <c r="F18" i="19"/>
  <c r="F18" i="38"/>
  <c r="F19" i="41"/>
  <c r="G12" i="41"/>
  <c r="H12" i="41"/>
  <c r="I12" i="41"/>
  <c r="J12" i="41"/>
  <c r="K12" i="41"/>
  <c r="L12" i="41"/>
  <c r="M12" i="41"/>
  <c r="N12" i="41"/>
  <c r="O12" i="41"/>
  <c r="P12" i="41"/>
  <c r="Q12" i="41"/>
  <c r="F12" i="41"/>
  <c r="G11" i="38"/>
  <c r="H11" i="38"/>
  <c r="I11" i="38"/>
  <c r="J11" i="38"/>
  <c r="K11" i="38"/>
  <c r="L11" i="38"/>
  <c r="M11" i="38"/>
  <c r="N11" i="38"/>
  <c r="O11" i="38"/>
  <c r="P11" i="38"/>
  <c r="Q11" i="38"/>
  <c r="F11" i="38"/>
  <c r="G11" i="19"/>
  <c r="H11" i="19"/>
  <c r="I11" i="19"/>
  <c r="J11" i="19"/>
  <c r="K11" i="19"/>
  <c r="L11" i="19"/>
  <c r="M11" i="19"/>
  <c r="N11" i="19"/>
  <c r="O11" i="19"/>
  <c r="P11" i="19"/>
  <c r="Q11" i="19"/>
  <c r="F11" i="19"/>
  <c r="G15" i="1"/>
  <c r="H15" i="1"/>
  <c r="I15" i="1"/>
  <c r="J15" i="1"/>
  <c r="K15" i="1"/>
  <c r="L15" i="1"/>
  <c r="M15" i="1"/>
  <c r="N15" i="1"/>
  <c r="O15" i="1"/>
  <c r="P15" i="1"/>
  <c r="Q15" i="1"/>
  <c r="F15" i="1"/>
  <c r="G19" i="21"/>
  <c r="H19" i="21"/>
  <c r="I19" i="21"/>
  <c r="J19" i="21"/>
  <c r="K19" i="21"/>
  <c r="L19" i="21"/>
  <c r="M19" i="21"/>
  <c r="N19" i="21"/>
  <c r="O19" i="21"/>
  <c r="P19" i="21"/>
  <c r="Q19" i="21"/>
  <c r="F19" i="21"/>
  <c r="G11" i="22"/>
  <c r="H11" i="22"/>
  <c r="I11" i="22"/>
  <c r="J11" i="22"/>
  <c r="K11" i="22"/>
  <c r="L11" i="22"/>
  <c r="M11" i="22"/>
  <c r="N11" i="22"/>
  <c r="O11" i="22"/>
  <c r="P11" i="22"/>
  <c r="Q11" i="22"/>
  <c r="F11" i="22"/>
  <c r="G24" i="23"/>
  <c r="H24" i="23"/>
  <c r="I24" i="23"/>
  <c r="J24" i="23"/>
  <c r="K24" i="23"/>
  <c r="L24" i="23"/>
  <c r="M24" i="23"/>
  <c r="N24" i="23"/>
  <c r="O24" i="23"/>
  <c r="P24" i="23"/>
  <c r="Q24" i="23"/>
  <c r="F24" i="23"/>
  <c r="G12" i="24"/>
  <c r="H12" i="24"/>
  <c r="I12" i="24"/>
  <c r="J12" i="24"/>
  <c r="K12" i="24"/>
  <c r="L12" i="24"/>
  <c r="M12" i="24"/>
  <c r="N12" i="24"/>
  <c r="O12" i="24"/>
  <c r="P12" i="24"/>
  <c r="Q12" i="24"/>
  <c r="F12" i="24"/>
  <c r="G11" i="25"/>
  <c r="H11" i="25"/>
  <c r="I11" i="25"/>
  <c r="J11" i="25"/>
  <c r="K11" i="25"/>
  <c r="L11" i="25"/>
  <c r="M11" i="25"/>
  <c r="N11" i="25"/>
  <c r="O11" i="25"/>
  <c r="P11" i="25"/>
  <c r="Q11" i="25"/>
  <c r="F11" i="25"/>
  <c r="G23" i="26"/>
  <c r="H23" i="26"/>
  <c r="I23" i="26"/>
  <c r="J23" i="26"/>
  <c r="K23" i="26"/>
  <c r="L23" i="26"/>
  <c r="M23" i="26"/>
  <c r="N23" i="26"/>
  <c r="O23" i="26"/>
  <c r="P23" i="26"/>
  <c r="Q23" i="26"/>
  <c r="F23" i="26"/>
  <c r="G13" i="27"/>
  <c r="H13" i="27"/>
  <c r="I13" i="27"/>
  <c r="J13" i="27"/>
  <c r="K13" i="27"/>
  <c r="L13" i="27"/>
  <c r="M13" i="27"/>
  <c r="N13" i="27"/>
  <c r="O13" i="27"/>
  <c r="P13" i="27"/>
  <c r="Q13" i="27"/>
  <c r="F13" i="27"/>
  <c r="G16" i="29"/>
  <c r="H16" i="29"/>
  <c r="I16" i="29"/>
  <c r="J16" i="29"/>
  <c r="K16" i="29"/>
  <c r="L16" i="29"/>
  <c r="M16" i="29"/>
  <c r="N16" i="29"/>
  <c r="O16" i="29"/>
  <c r="P16" i="29"/>
  <c r="Q16" i="29"/>
  <c r="F16" i="29"/>
  <c r="G17" i="30"/>
  <c r="H17" i="30"/>
  <c r="I17" i="30"/>
  <c r="J17" i="30"/>
  <c r="K17" i="30"/>
  <c r="L17" i="30"/>
  <c r="M17" i="30"/>
  <c r="N17" i="30"/>
  <c r="O17" i="30"/>
  <c r="P17" i="30"/>
  <c r="Q17" i="30"/>
  <c r="F17" i="30"/>
  <c r="G32" i="31"/>
  <c r="H32" i="31"/>
  <c r="I32" i="31"/>
  <c r="J32" i="31"/>
  <c r="K32" i="31"/>
  <c r="L32" i="31"/>
  <c r="M32" i="31"/>
  <c r="N32" i="31"/>
  <c r="O32" i="31"/>
  <c r="P32" i="31"/>
  <c r="Q32" i="31"/>
  <c r="F32" i="31"/>
  <c r="F45" i="41" l="1"/>
  <c r="F43" i="33"/>
  <c r="F37" i="25"/>
  <c r="M25" i="40"/>
  <c r="L25" i="40"/>
  <c r="I25" i="40"/>
  <c r="E25" i="40"/>
  <c r="H25" i="40"/>
  <c r="F25" i="40"/>
  <c r="N23" i="40"/>
  <c r="N22" i="40"/>
  <c r="N21" i="40"/>
  <c r="N18" i="40"/>
  <c r="D25" i="40"/>
  <c r="N10" i="40"/>
  <c r="N14" i="40"/>
  <c r="N19" i="40"/>
  <c r="K25" i="40"/>
  <c r="N11" i="40"/>
  <c r="J25" i="40"/>
  <c r="N13" i="40"/>
  <c r="N15" i="40"/>
  <c r="N17" i="40"/>
  <c r="N24" i="40"/>
  <c r="N9" i="40"/>
  <c r="N16" i="40"/>
  <c r="N20" i="40"/>
  <c r="G25" i="40"/>
  <c r="N12" i="40"/>
  <c r="C25" i="40"/>
  <c r="B25" i="40"/>
  <c r="F32" i="32"/>
  <c r="R25" i="41"/>
  <c r="R26" i="41"/>
  <c r="R27" i="41"/>
  <c r="R28" i="41"/>
  <c r="R29" i="41"/>
  <c r="R30" i="41"/>
  <c r="R32" i="41"/>
  <c r="R33" i="41"/>
  <c r="R34" i="41"/>
  <c r="R35" i="41"/>
  <c r="R37" i="41"/>
  <c r="R38" i="41"/>
  <c r="R30" i="30"/>
  <c r="G36" i="32"/>
  <c r="H36" i="32"/>
  <c r="I36" i="32"/>
  <c r="J36" i="32"/>
  <c r="K36" i="32"/>
  <c r="L36" i="32"/>
  <c r="M36" i="32"/>
  <c r="R89" i="31"/>
  <c r="G50" i="32"/>
  <c r="H50" i="32"/>
  <c r="J50" i="32"/>
  <c r="K50" i="32"/>
  <c r="L50" i="32"/>
  <c r="M50" i="32"/>
  <c r="N50" i="32"/>
  <c r="O50" i="32"/>
  <c r="P50" i="32"/>
  <c r="F50" i="32"/>
  <c r="R39" i="41"/>
  <c r="R24" i="41"/>
  <c r="R23" i="41"/>
  <c r="R10" i="41"/>
  <c r="R88" i="31"/>
  <c r="R16" i="31"/>
  <c r="R44" i="23"/>
  <c r="R25" i="27"/>
  <c r="R35" i="30"/>
  <c r="R55" i="31"/>
  <c r="I50" i="32"/>
  <c r="R31" i="32"/>
  <c r="I31" i="32"/>
  <c r="I32" i="32" s="1"/>
  <c r="J31" i="32"/>
  <c r="J32" i="32" s="1"/>
  <c r="K31" i="32"/>
  <c r="K32" i="32" s="1"/>
  <c r="M31" i="32"/>
  <c r="M32" i="32" s="1"/>
  <c r="N31" i="32"/>
  <c r="N32" i="32" s="1"/>
  <c r="O31" i="32"/>
  <c r="O32" i="32" s="1"/>
  <c r="P31" i="32"/>
  <c r="P32" i="32" s="1"/>
  <c r="Q31" i="32"/>
  <c r="Q32" i="32" s="1"/>
  <c r="R30" i="32"/>
  <c r="G31" i="32"/>
  <c r="G32" i="32" s="1"/>
  <c r="Q24" i="32"/>
  <c r="O24" i="32"/>
  <c r="N24" i="32"/>
  <c r="M24" i="32"/>
  <c r="L24" i="32"/>
  <c r="K24" i="32"/>
  <c r="J24" i="32"/>
  <c r="I24" i="32"/>
  <c r="H24" i="32"/>
  <c r="G24" i="32"/>
  <c r="F24" i="32"/>
  <c r="R11" i="41"/>
  <c r="Q50" i="32"/>
  <c r="R41" i="41"/>
  <c r="R18" i="41"/>
  <c r="R9" i="41"/>
  <c r="Q6" i="41"/>
  <c r="Q18" i="41" s="1"/>
  <c r="Q19" i="41" s="1"/>
  <c r="P6" i="41"/>
  <c r="P18" i="41" s="1"/>
  <c r="P19" i="41" s="1"/>
  <c r="O6" i="41"/>
  <c r="O18" i="41" s="1"/>
  <c r="O19" i="41" s="1"/>
  <c r="N6" i="41"/>
  <c r="N18" i="41" s="1"/>
  <c r="N19" i="41" s="1"/>
  <c r="M6" i="41"/>
  <c r="M18" i="41" s="1"/>
  <c r="L6" i="41"/>
  <c r="L18" i="41" s="1"/>
  <c r="L19" i="41" s="1"/>
  <c r="K6" i="41"/>
  <c r="K18" i="41" s="1"/>
  <c r="K19" i="41" s="1"/>
  <c r="J6" i="41"/>
  <c r="J18" i="41" s="1"/>
  <c r="I6" i="41"/>
  <c r="I18" i="41" s="1"/>
  <c r="H6" i="41"/>
  <c r="H18" i="41" s="1"/>
  <c r="H19" i="41" s="1"/>
  <c r="G6" i="41"/>
  <c r="G18" i="41" s="1"/>
  <c r="F6" i="41"/>
  <c r="R3" i="41"/>
  <c r="A3" i="41"/>
  <c r="R2" i="41"/>
  <c r="R1" i="41"/>
  <c r="G45" i="32"/>
  <c r="H45" i="32"/>
  <c r="J45" i="32"/>
  <c r="K45" i="32"/>
  <c r="R32" i="30"/>
  <c r="R28" i="30"/>
  <c r="R22" i="23"/>
  <c r="R29" i="29"/>
  <c r="R30" i="29"/>
  <c r="R31" i="29"/>
  <c r="R32" i="29"/>
  <c r="R33" i="29"/>
  <c r="R34" i="29"/>
  <c r="R35" i="29"/>
  <c r="R29" i="30"/>
  <c r="R31" i="30"/>
  <c r="R33" i="30"/>
  <c r="A3" i="40"/>
  <c r="A3" i="29"/>
  <c r="A3" i="35"/>
  <c r="A3" i="27"/>
  <c r="A3" i="26"/>
  <c r="A3" i="25"/>
  <c r="A3" i="24"/>
  <c r="A3" i="23"/>
  <c r="A3" i="22"/>
  <c r="A3" i="33"/>
  <c r="A3" i="21"/>
  <c r="A3" i="1"/>
  <c r="A3" i="19"/>
  <c r="A3" i="38"/>
  <c r="A3" i="30"/>
  <c r="A3" i="31"/>
  <c r="R77" i="31"/>
  <c r="R25" i="19"/>
  <c r="R23" i="25"/>
  <c r="R78" i="31"/>
  <c r="R23" i="38"/>
  <c r="R22" i="38"/>
  <c r="R10" i="38"/>
  <c r="R9" i="38"/>
  <c r="R26" i="19"/>
  <c r="R23" i="19"/>
  <c r="R22" i="19"/>
  <c r="R42" i="1"/>
  <c r="R41" i="1"/>
  <c r="R40" i="1"/>
  <c r="R39" i="1"/>
  <c r="R38" i="1"/>
  <c r="R37" i="1"/>
  <c r="R35" i="1"/>
  <c r="R34" i="1"/>
  <c r="R30" i="1"/>
  <c r="R29" i="1"/>
  <c r="R28" i="1"/>
  <c r="R27" i="1"/>
  <c r="R26" i="1"/>
  <c r="R14" i="1"/>
  <c r="R13" i="1"/>
  <c r="R12" i="1"/>
  <c r="R11" i="1"/>
  <c r="R10" i="1"/>
  <c r="R9" i="1"/>
  <c r="R61" i="21"/>
  <c r="R60" i="21"/>
  <c r="R59" i="21"/>
  <c r="R58" i="21"/>
  <c r="R57" i="21"/>
  <c r="R56" i="21"/>
  <c r="R55" i="21"/>
  <c r="R54" i="21"/>
  <c r="R53" i="21"/>
  <c r="R52" i="21"/>
  <c r="R51" i="21"/>
  <c r="R50" i="21"/>
  <c r="R49" i="21"/>
  <c r="R48" i="21"/>
  <c r="R47" i="21"/>
  <c r="R46" i="21"/>
  <c r="R45" i="21"/>
  <c r="R44" i="21"/>
  <c r="R43" i="21"/>
  <c r="R42" i="21"/>
  <c r="R41" i="21"/>
  <c r="R40" i="21"/>
  <c r="R36" i="21"/>
  <c r="R35" i="21"/>
  <c r="R34" i="21"/>
  <c r="R33" i="21"/>
  <c r="R32" i="21"/>
  <c r="R31" i="21"/>
  <c r="R30" i="21"/>
  <c r="R18" i="21"/>
  <c r="R17" i="21"/>
  <c r="R16" i="21"/>
  <c r="R15" i="21"/>
  <c r="R14" i="21"/>
  <c r="R13" i="21"/>
  <c r="R12" i="21"/>
  <c r="R11" i="21"/>
  <c r="R10" i="21"/>
  <c r="R9" i="21"/>
  <c r="R14" i="33"/>
  <c r="R43" i="23"/>
  <c r="R41" i="23"/>
  <c r="R40" i="23"/>
  <c r="R39" i="23"/>
  <c r="R38" i="23"/>
  <c r="R37" i="23"/>
  <c r="R36" i="23"/>
  <c r="R35" i="23"/>
  <c r="R23" i="23"/>
  <c r="R21" i="23"/>
  <c r="R20" i="23"/>
  <c r="R19" i="23"/>
  <c r="R18" i="23"/>
  <c r="R17" i="23"/>
  <c r="R16" i="23"/>
  <c r="R15" i="23"/>
  <c r="R14" i="23"/>
  <c r="R13" i="23"/>
  <c r="R12" i="23"/>
  <c r="R11" i="23"/>
  <c r="R10" i="23"/>
  <c r="R9" i="23"/>
  <c r="R27" i="24"/>
  <c r="R25" i="24"/>
  <c r="R24" i="24"/>
  <c r="R23" i="24"/>
  <c r="R11" i="24"/>
  <c r="R10" i="24"/>
  <c r="R9" i="24"/>
  <c r="R33" i="25"/>
  <c r="R32" i="25"/>
  <c r="R31" i="25"/>
  <c r="R30" i="25"/>
  <c r="R29" i="25"/>
  <c r="R24" i="25"/>
  <c r="R22" i="25"/>
  <c r="R10" i="25"/>
  <c r="R9" i="25"/>
  <c r="R51" i="26"/>
  <c r="R48" i="26"/>
  <c r="R47" i="26"/>
  <c r="R46" i="26"/>
  <c r="R45" i="26"/>
  <c r="R44" i="26"/>
  <c r="R43" i="26"/>
  <c r="R41" i="26"/>
  <c r="R40" i="26"/>
  <c r="R39" i="26"/>
  <c r="R38" i="26"/>
  <c r="R37" i="26"/>
  <c r="R35" i="26"/>
  <c r="R34" i="26"/>
  <c r="R22" i="26"/>
  <c r="R21" i="26"/>
  <c r="R20" i="26"/>
  <c r="R19" i="26"/>
  <c r="R18" i="26"/>
  <c r="R17" i="26"/>
  <c r="R16" i="26"/>
  <c r="R15" i="26"/>
  <c r="R14" i="26"/>
  <c r="R13" i="26"/>
  <c r="R12" i="26"/>
  <c r="R11" i="26"/>
  <c r="R10" i="26"/>
  <c r="R9" i="26"/>
  <c r="R24" i="27"/>
  <c r="R12" i="27"/>
  <c r="R11" i="27"/>
  <c r="R10" i="27"/>
  <c r="R9" i="27"/>
  <c r="R22" i="35"/>
  <c r="R23" i="35" s="1"/>
  <c r="R9" i="35"/>
  <c r="R11" i="35" s="1"/>
  <c r="R38" i="29"/>
  <c r="R28" i="29"/>
  <c r="R27" i="29"/>
  <c r="R15" i="29"/>
  <c r="R14" i="29"/>
  <c r="R13" i="29"/>
  <c r="R12" i="29"/>
  <c r="R11" i="29"/>
  <c r="R10" i="29"/>
  <c r="R9" i="29"/>
  <c r="R16" i="30"/>
  <c r="R15" i="30"/>
  <c r="R14" i="30"/>
  <c r="R13" i="30"/>
  <c r="R12" i="30"/>
  <c r="R11" i="30"/>
  <c r="R10" i="30"/>
  <c r="R9" i="30"/>
  <c r="R93" i="31"/>
  <c r="R87" i="31"/>
  <c r="R85" i="31"/>
  <c r="R84" i="31"/>
  <c r="R83" i="31"/>
  <c r="R82" i="31"/>
  <c r="R81" i="31"/>
  <c r="R80" i="31"/>
  <c r="R79" i="31"/>
  <c r="R76" i="31"/>
  <c r="R75" i="31"/>
  <c r="R74" i="31"/>
  <c r="R72" i="31"/>
  <c r="R71" i="31"/>
  <c r="R70" i="31"/>
  <c r="R69" i="31"/>
  <c r="R65" i="31"/>
  <c r="R64" i="31"/>
  <c r="R63" i="31"/>
  <c r="R62" i="31"/>
  <c r="R61" i="31"/>
  <c r="R60" i="31"/>
  <c r="R59" i="31"/>
  <c r="R58" i="31"/>
  <c r="R54" i="31"/>
  <c r="R53" i="31"/>
  <c r="R52" i="31"/>
  <c r="R51" i="31"/>
  <c r="R50" i="31"/>
  <c r="R49" i="31"/>
  <c r="R48" i="31"/>
  <c r="R47" i="31"/>
  <c r="R46" i="31"/>
  <c r="R45" i="31"/>
  <c r="R44" i="31"/>
  <c r="R43" i="31"/>
  <c r="R31" i="31"/>
  <c r="R30" i="31"/>
  <c r="R29" i="31"/>
  <c r="R28" i="31"/>
  <c r="R27" i="31"/>
  <c r="R26" i="31"/>
  <c r="R25" i="31"/>
  <c r="R24" i="31"/>
  <c r="R23" i="31"/>
  <c r="R22" i="31"/>
  <c r="R21" i="31"/>
  <c r="R20" i="31"/>
  <c r="R19" i="31"/>
  <c r="R18" i="31"/>
  <c r="R17" i="31"/>
  <c r="R14" i="31"/>
  <c r="R13" i="31"/>
  <c r="R12" i="31"/>
  <c r="R11" i="31"/>
  <c r="R10" i="31"/>
  <c r="R9" i="31"/>
  <c r="R9" i="33"/>
  <c r="N45" i="32"/>
  <c r="M6" i="31"/>
  <c r="M38" i="31" s="1"/>
  <c r="M39" i="31" s="1"/>
  <c r="G6" i="22"/>
  <c r="G17" i="22" s="1"/>
  <c r="G18" i="22" s="1"/>
  <c r="G6" i="38"/>
  <c r="G17" i="38" s="1"/>
  <c r="G18" i="38" s="1"/>
  <c r="N47" i="32"/>
  <c r="F26" i="35"/>
  <c r="B7" i="40"/>
  <c r="C7" i="40"/>
  <c r="D7" i="40"/>
  <c r="E7" i="40"/>
  <c r="F7" i="40"/>
  <c r="G7" i="40"/>
  <c r="H7" i="40"/>
  <c r="I7" i="40"/>
  <c r="J7" i="40"/>
  <c r="K7" i="40"/>
  <c r="L7" i="40"/>
  <c r="M7" i="40"/>
  <c r="Q6" i="38"/>
  <c r="Q17" i="38" s="1"/>
  <c r="Q18" i="38" s="1"/>
  <c r="P6" i="38"/>
  <c r="P17" i="38" s="1"/>
  <c r="P18" i="38" s="1"/>
  <c r="O6" i="38"/>
  <c r="O17" i="38" s="1"/>
  <c r="O18" i="38" s="1"/>
  <c r="N6" i="38"/>
  <c r="N17" i="38" s="1"/>
  <c r="N18" i="38" s="1"/>
  <c r="M6" i="38"/>
  <c r="M17" i="38" s="1"/>
  <c r="M18" i="38" s="1"/>
  <c r="L6" i="38"/>
  <c r="L17" i="38" s="1"/>
  <c r="L18" i="38" s="1"/>
  <c r="K6" i="38"/>
  <c r="K17" i="38" s="1"/>
  <c r="K18" i="38" s="1"/>
  <c r="J6" i="38"/>
  <c r="J17" i="38" s="1"/>
  <c r="J18" i="38" s="1"/>
  <c r="I6" i="38"/>
  <c r="I17" i="38" s="1"/>
  <c r="I18" i="38" s="1"/>
  <c r="H6" i="38"/>
  <c r="H17" i="38" s="1"/>
  <c r="H18" i="38" s="1"/>
  <c r="F6" i="38"/>
  <c r="Q6" i="19"/>
  <c r="Q17" i="19" s="1"/>
  <c r="Q18" i="19" s="1"/>
  <c r="P6" i="19"/>
  <c r="P17" i="19" s="1"/>
  <c r="P18" i="19" s="1"/>
  <c r="O6" i="19"/>
  <c r="O17" i="19" s="1"/>
  <c r="O18" i="19" s="1"/>
  <c r="N6" i="19"/>
  <c r="N17" i="19" s="1"/>
  <c r="N18" i="19" s="1"/>
  <c r="M6" i="19"/>
  <c r="M17" i="19" s="1"/>
  <c r="M18" i="19" s="1"/>
  <c r="L6" i="19"/>
  <c r="L17" i="19" s="1"/>
  <c r="L18" i="19" s="1"/>
  <c r="K6" i="19"/>
  <c r="K17" i="19" s="1"/>
  <c r="K18" i="19" s="1"/>
  <c r="J6" i="19"/>
  <c r="J17" i="19" s="1"/>
  <c r="J18" i="19" s="1"/>
  <c r="I6" i="19"/>
  <c r="I17" i="19" s="1"/>
  <c r="I18" i="19" s="1"/>
  <c r="I30" i="19" s="1"/>
  <c r="H6" i="19"/>
  <c r="H17" i="19" s="1"/>
  <c r="H18" i="19" s="1"/>
  <c r="G6" i="19"/>
  <c r="G17" i="19" s="1"/>
  <c r="G18" i="19" s="1"/>
  <c r="F6" i="19"/>
  <c r="Q6" i="1"/>
  <c r="Q21" i="1" s="1"/>
  <c r="Q22" i="1" s="1"/>
  <c r="P6" i="1"/>
  <c r="P21" i="1" s="1"/>
  <c r="P22" i="1" s="1"/>
  <c r="O6" i="1"/>
  <c r="O21" i="1" s="1"/>
  <c r="O22" i="1" s="1"/>
  <c r="N6" i="1"/>
  <c r="N21" i="1" s="1"/>
  <c r="N22" i="1" s="1"/>
  <c r="M6" i="1"/>
  <c r="M21" i="1" s="1"/>
  <c r="M22" i="1" s="1"/>
  <c r="L6" i="1"/>
  <c r="L21" i="1" s="1"/>
  <c r="L22" i="1" s="1"/>
  <c r="L46" i="1" s="1"/>
  <c r="K6" i="1"/>
  <c r="K21" i="1" s="1"/>
  <c r="K22" i="1" s="1"/>
  <c r="J6" i="1"/>
  <c r="J21" i="1" s="1"/>
  <c r="J22" i="1" s="1"/>
  <c r="I6" i="1"/>
  <c r="I21" i="1" s="1"/>
  <c r="I22" i="1" s="1"/>
  <c r="H6" i="1"/>
  <c r="H21" i="1" s="1"/>
  <c r="H22" i="1" s="1"/>
  <c r="G6" i="1"/>
  <c r="G21" i="1" s="1"/>
  <c r="G22" i="1" s="1"/>
  <c r="F6" i="1"/>
  <c r="Q6" i="21"/>
  <c r="Q25" i="21" s="1"/>
  <c r="Q26" i="21" s="1"/>
  <c r="P6" i="21"/>
  <c r="P25" i="21" s="1"/>
  <c r="P26" i="21" s="1"/>
  <c r="O6" i="21"/>
  <c r="O25" i="21" s="1"/>
  <c r="O26" i="21" s="1"/>
  <c r="N6" i="21"/>
  <c r="N25" i="21" s="1"/>
  <c r="N26" i="21" s="1"/>
  <c r="M6" i="21"/>
  <c r="M25" i="21" s="1"/>
  <c r="M26" i="21" s="1"/>
  <c r="L6" i="21"/>
  <c r="L25" i="21" s="1"/>
  <c r="L26" i="21" s="1"/>
  <c r="K6" i="21"/>
  <c r="K25" i="21" s="1"/>
  <c r="K26" i="21" s="1"/>
  <c r="J6" i="21"/>
  <c r="J25" i="21" s="1"/>
  <c r="J26" i="21" s="1"/>
  <c r="I6" i="21"/>
  <c r="I25" i="21" s="1"/>
  <c r="I26" i="21" s="1"/>
  <c r="H6" i="21"/>
  <c r="H25" i="21" s="1"/>
  <c r="H26" i="21" s="1"/>
  <c r="G6" i="21"/>
  <c r="G25" i="21" s="1"/>
  <c r="G26" i="21" s="1"/>
  <c r="F6" i="21"/>
  <c r="Q6" i="33"/>
  <c r="Q21" i="33" s="1"/>
  <c r="Q22" i="33" s="1"/>
  <c r="Q43" i="33" s="1"/>
  <c r="P6" i="33"/>
  <c r="P21" i="33" s="1"/>
  <c r="P22" i="33" s="1"/>
  <c r="P43" i="33" s="1"/>
  <c r="O6" i="33"/>
  <c r="O21" i="33" s="1"/>
  <c r="O22" i="33" s="1"/>
  <c r="O43" i="33" s="1"/>
  <c r="N6" i="33"/>
  <c r="N21" i="33" s="1"/>
  <c r="N22" i="33" s="1"/>
  <c r="N43" i="33" s="1"/>
  <c r="M6" i="33"/>
  <c r="M21" i="33" s="1"/>
  <c r="M22" i="33" s="1"/>
  <c r="M43" i="33" s="1"/>
  <c r="L6" i="33"/>
  <c r="L21" i="33" s="1"/>
  <c r="L22" i="33" s="1"/>
  <c r="L43" i="33" s="1"/>
  <c r="K6" i="33"/>
  <c r="K21" i="33" s="1"/>
  <c r="K22" i="33" s="1"/>
  <c r="K43" i="33" s="1"/>
  <c r="J6" i="33"/>
  <c r="J21" i="33" s="1"/>
  <c r="J22" i="33" s="1"/>
  <c r="J43" i="33" s="1"/>
  <c r="I6" i="33"/>
  <c r="I21" i="33" s="1"/>
  <c r="I22" i="33" s="1"/>
  <c r="I43" i="33" s="1"/>
  <c r="H6" i="33"/>
  <c r="H21" i="33" s="1"/>
  <c r="H22" i="33" s="1"/>
  <c r="H43" i="33" s="1"/>
  <c r="G6" i="33"/>
  <c r="G21" i="33" s="1"/>
  <c r="G22" i="33" s="1"/>
  <c r="G43" i="33" s="1"/>
  <c r="F6" i="33"/>
  <c r="Q6" i="22"/>
  <c r="Q17" i="22" s="1"/>
  <c r="Q18" i="22" s="1"/>
  <c r="P6" i="22"/>
  <c r="P17" i="22" s="1"/>
  <c r="P18" i="22" s="1"/>
  <c r="O6" i="22"/>
  <c r="O17" i="22" s="1"/>
  <c r="O18" i="22" s="1"/>
  <c r="N6" i="22"/>
  <c r="N17" i="22" s="1"/>
  <c r="N18" i="22" s="1"/>
  <c r="M6" i="22"/>
  <c r="M17" i="22" s="1"/>
  <c r="M18" i="22" s="1"/>
  <c r="L6" i="22"/>
  <c r="L17" i="22" s="1"/>
  <c r="L18" i="22" s="1"/>
  <c r="K6" i="22"/>
  <c r="K17" i="22" s="1"/>
  <c r="K18" i="22" s="1"/>
  <c r="J6" i="22"/>
  <c r="J17" i="22" s="1"/>
  <c r="J18" i="22" s="1"/>
  <c r="I6" i="22"/>
  <c r="I17" i="22" s="1"/>
  <c r="I18" i="22" s="1"/>
  <c r="H6" i="22"/>
  <c r="H17" i="22" s="1"/>
  <c r="H18" i="22" s="1"/>
  <c r="F6" i="22"/>
  <c r="Q6" i="23"/>
  <c r="Q30" i="23" s="1"/>
  <c r="Q31" i="23" s="1"/>
  <c r="P6" i="23"/>
  <c r="P30" i="23" s="1"/>
  <c r="P31" i="23" s="1"/>
  <c r="O6" i="23"/>
  <c r="O30" i="23" s="1"/>
  <c r="O31" i="23" s="1"/>
  <c r="N6" i="23"/>
  <c r="N30" i="23" s="1"/>
  <c r="N31" i="23" s="1"/>
  <c r="M6" i="23"/>
  <c r="M30" i="23" s="1"/>
  <c r="M31" i="23" s="1"/>
  <c r="M48" i="23" s="1"/>
  <c r="L6" i="23"/>
  <c r="L30" i="23" s="1"/>
  <c r="L31" i="23" s="1"/>
  <c r="K6" i="23"/>
  <c r="K30" i="23" s="1"/>
  <c r="K31" i="23" s="1"/>
  <c r="J6" i="23"/>
  <c r="J30" i="23" s="1"/>
  <c r="J31" i="23" s="1"/>
  <c r="I6" i="23"/>
  <c r="I30" i="23" s="1"/>
  <c r="I31" i="23" s="1"/>
  <c r="H6" i="23"/>
  <c r="H30" i="23" s="1"/>
  <c r="H31" i="23" s="1"/>
  <c r="G6" i="23"/>
  <c r="G30" i="23" s="1"/>
  <c r="G31" i="23" s="1"/>
  <c r="F6" i="23"/>
  <c r="Q6" i="24"/>
  <c r="Q18" i="24" s="1"/>
  <c r="Q19" i="24" s="1"/>
  <c r="P6" i="24"/>
  <c r="P18" i="24" s="1"/>
  <c r="P19" i="24" s="1"/>
  <c r="O6" i="24"/>
  <c r="O18" i="24" s="1"/>
  <c r="O19" i="24" s="1"/>
  <c r="N6" i="24"/>
  <c r="N18" i="24" s="1"/>
  <c r="N19" i="24" s="1"/>
  <c r="M6" i="24"/>
  <c r="M18" i="24" s="1"/>
  <c r="M19" i="24" s="1"/>
  <c r="L6" i="24"/>
  <c r="L18" i="24" s="1"/>
  <c r="L19" i="24" s="1"/>
  <c r="K6" i="24"/>
  <c r="J6" i="24"/>
  <c r="J18" i="24" s="1"/>
  <c r="J19" i="24" s="1"/>
  <c r="I6" i="24"/>
  <c r="I18" i="24" s="1"/>
  <c r="I19" i="24" s="1"/>
  <c r="I31" i="24" s="1"/>
  <c r="H6" i="24"/>
  <c r="H18" i="24" s="1"/>
  <c r="H19" i="24" s="1"/>
  <c r="G6" i="24"/>
  <c r="G18" i="24" s="1"/>
  <c r="G19" i="24" s="1"/>
  <c r="F6" i="24"/>
  <c r="Q6" i="25"/>
  <c r="Q17" i="25" s="1"/>
  <c r="Q18" i="25" s="1"/>
  <c r="Q37" i="25" s="1"/>
  <c r="P6" i="25"/>
  <c r="P17" i="25" s="1"/>
  <c r="P18" i="25" s="1"/>
  <c r="P37" i="25" s="1"/>
  <c r="O6" i="25"/>
  <c r="O17" i="25" s="1"/>
  <c r="O18" i="25" s="1"/>
  <c r="O37" i="25" s="1"/>
  <c r="N6" i="25"/>
  <c r="N17" i="25" s="1"/>
  <c r="N18" i="25" s="1"/>
  <c r="N37" i="25" s="1"/>
  <c r="M6" i="25"/>
  <c r="M17" i="25" s="1"/>
  <c r="M18" i="25" s="1"/>
  <c r="M37" i="25" s="1"/>
  <c r="L6" i="25"/>
  <c r="L17" i="25" s="1"/>
  <c r="L18" i="25" s="1"/>
  <c r="L37" i="25" s="1"/>
  <c r="K6" i="25"/>
  <c r="K17" i="25" s="1"/>
  <c r="K18" i="25" s="1"/>
  <c r="K37" i="25" s="1"/>
  <c r="J6" i="25"/>
  <c r="J17" i="25" s="1"/>
  <c r="J18" i="25" s="1"/>
  <c r="J37" i="25" s="1"/>
  <c r="I6" i="25"/>
  <c r="I17" i="25" s="1"/>
  <c r="I18" i="25" s="1"/>
  <c r="I37" i="25" s="1"/>
  <c r="H6" i="25"/>
  <c r="H17" i="25" s="1"/>
  <c r="H18" i="25" s="1"/>
  <c r="H37" i="25" s="1"/>
  <c r="G6" i="25"/>
  <c r="G17" i="25" s="1"/>
  <c r="G18" i="25" s="1"/>
  <c r="G37" i="25" s="1"/>
  <c r="F6" i="25"/>
  <c r="Q6" i="26"/>
  <c r="Q29" i="26" s="1"/>
  <c r="Q30" i="26" s="1"/>
  <c r="P6" i="26"/>
  <c r="P29" i="26" s="1"/>
  <c r="P30" i="26" s="1"/>
  <c r="O6" i="26"/>
  <c r="O29" i="26" s="1"/>
  <c r="O30" i="26" s="1"/>
  <c r="N6" i="26"/>
  <c r="N29" i="26" s="1"/>
  <c r="N30" i="26" s="1"/>
  <c r="M6" i="26"/>
  <c r="M29" i="26" s="1"/>
  <c r="M30" i="26" s="1"/>
  <c r="L6" i="26"/>
  <c r="L29" i="26" s="1"/>
  <c r="L30" i="26" s="1"/>
  <c r="K6" i="26"/>
  <c r="K29" i="26" s="1"/>
  <c r="K30" i="26" s="1"/>
  <c r="K55" i="26" s="1"/>
  <c r="J6" i="26"/>
  <c r="J29" i="26" s="1"/>
  <c r="J30" i="26" s="1"/>
  <c r="I6" i="26"/>
  <c r="I29" i="26" s="1"/>
  <c r="I30" i="26" s="1"/>
  <c r="H6" i="26"/>
  <c r="H29" i="26" s="1"/>
  <c r="H30" i="26" s="1"/>
  <c r="G6" i="26"/>
  <c r="G29" i="26" s="1"/>
  <c r="G30" i="26" s="1"/>
  <c r="F6" i="26"/>
  <c r="Q6" i="27"/>
  <c r="Q19" i="27" s="1"/>
  <c r="Q20" i="27" s="1"/>
  <c r="P6" i="27"/>
  <c r="P19" i="27" s="1"/>
  <c r="P20" i="27" s="1"/>
  <c r="O6" i="27"/>
  <c r="O19" i="27" s="1"/>
  <c r="N6" i="27"/>
  <c r="N19" i="27" s="1"/>
  <c r="N20" i="27" s="1"/>
  <c r="M6" i="27"/>
  <c r="M19" i="27" s="1"/>
  <c r="M20" i="27" s="1"/>
  <c r="L6" i="27"/>
  <c r="L19" i="27" s="1"/>
  <c r="L20" i="27" s="1"/>
  <c r="K6" i="27"/>
  <c r="K19" i="27" s="1"/>
  <c r="K20" i="27" s="1"/>
  <c r="J6" i="27"/>
  <c r="J19" i="27" s="1"/>
  <c r="J20" i="27" s="1"/>
  <c r="I6" i="27"/>
  <c r="I19" i="27" s="1"/>
  <c r="I20" i="27" s="1"/>
  <c r="H6" i="27"/>
  <c r="H19" i="27" s="1"/>
  <c r="G6" i="27"/>
  <c r="G19" i="27" s="1"/>
  <c r="F6" i="27"/>
  <c r="Q6" i="35"/>
  <c r="Q17" i="35" s="1"/>
  <c r="Q18" i="35" s="1"/>
  <c r="P6" i="35"/>
  <c r="P17" i="35" s="1"/>
  <c r="P18" i="35" s="1"/>
  <c r="O6" i="35"/>
  <c r="O17" i="35" s="1"/>
  <c r="O18" i="35" s="1"/>
  <c r="N6" i="35"/>
  <c r="N17" i="35" s="1"/>
  <c r="N18" i="35" s="1"/>
  <c r="M6" i="35"/>
  <c r="M17" i="35" s="1"/>
  <c r="M18" i="35" s="1"/>
  <c r="L6" i="35"/>
  <c r="L17" i="35" s="1"/>
  <c r="L18" i="35" s="1"/>
  <c r="L26" i="35" s="1"/>
  <c r="K6" i="35"/>
  <c r="K17" i="35" s="1"/>
  <c r="K18" i="35" s="1"/>
  <c r="J6" i="35"/>
  <c r="J17" i="35" s="1"/>
  <c r="J18" i="35" s="1"/>
  <c r="I6" i="35"/>
  <c r="I17" i="35" s="1"/>
  <c r="I18" i="35" s="1"/>
  <c r="H6" i="35"/>
  <c r="H17" i="35" s="1"/>
  <c r="H18" i="35" s="1"/>
  <c r="G6" i="35"/>
  <c r="G17" i="35" s="1"/>
  <c r="G18" i="35" s="1"/>
  <c r="F6" i="35"/>
  <c r="Q6" i="29"/>
  <c r="Q22" i="29" s="1"/>
  <c r="Q23" i="29" s="1"/>
  <c r="P6" i="29"/>
  <c r="P22" i="29" s="1"/>
  <c r="P23" i="29" s="1"/>
  <c r="O6" i="29"/>
  <c r="O22" i="29" s="1"/>
  <c r="O23" i="29" s="1"/>
  <c r="N6" i="29"/>
  <c r="N22" i="29" s="1"/>
  <c r="N23" i="29" s="1"/>
  <c r="M6" i="29"/>
  <c r="M22" i="29" s="1"/>
  <c r="M23" i="29" s="1"/>
  <c r="L6" i="29"/>
  <c r="L22" i="29" s="1"/>
  <c r="L23" i="29" s="1"/>
  <c r="K6" i="29"/>
  <c r="K22" i="29" s="1"/>
  <c r="K23" i="29" s="1"/>
  <c r="J6" i="29"/>
  <c r="J22" i="29" s="1"/>
  <c r="J23" i="29" s="1"/>
  <c r="I6" i="29"/>
  <c r="I22" i="29" s="1"/>
  <c r="I23" i="29" s="1"/>
  <c r="H6" i="29"/>
  <c r="H22" i="29" s="1"/>
  <c r="H23" i="29" s="1"/>
  <c r="G6" i="29"/>
  <c r="G22" i="29" s="1"/>
  <c r="G23" i="29" s="1"/>
  <c r="F6" i="29"/>
  <c r="Q6" i="30"/>
  <c r="Q23" i="30" s="1"/>
  <c r="Q24" i="30" s="1"/>
  <c r="P6" i="30"/>
  <c r="P23" i="30" s="1"/>
  <c r="P24" i="30" s="1"/>
  <c r="O6" i="30"/>
  <c r="O23" i="30" s="1"/>
  <c r="O24" i="30" s="1"/>
  <c r="N6" i="30"/>
  <c r="N23" i="30" s="1"/>
  <c r="N24" i="30" s="1"/>
  <c r="N39" i="30" s="1"/>
  <c r="M6" i="30"/>
  <c r="M23" i="30" s="1"/>
  <c r="M24" i="30" s="1"/>
  <c r="L6" i="30"/>
  <c r="L23" i="30" s="1"/>
  <c r="L24" i="30" s="1"/>
  <c r="K6" i="30"/>
  <c r="K23" i="30" s="1"/>
  <c r="K24" i="30" s="1"/>
  <c r="J6" i="30"/>
  <c r="J23" i="30" s="1"/>
  <c r="J24" i="30" s="1"/>
  <c r="I6" i="30"/>
  <c r="I23" i="30" s="1"/>
  <c r="I24" i="30" s="1"/>
  <c r="H6" i="30"/>
  <c r="H23" i="30" s="1"/>
  <c r="H24" i="30" s="1"/>
  <c r="G6" i="30"/>
  <c r="G23" i="30" s="1"/>
  <c r="G24" i="30" s="1"/>
  <c r="F6" i="30"/>
  <c r="Q6" i="31"/>
  <c r="Q38" i="31" s="1"/>
  <c r="Q39" i="31" s="1"/>
  <c r="P6" i="31"/>
  <c r="P38" i="31" s="1"/>
  <c r="P39" i="31" s="1"/>
  <c r="O6" i="31"/>
  <c r="O38" i="31" s="1"/>
  <c r="O39" i="31" s="1"/>
  <c r="N6" i="31"/>
  <c r="N38" i="31" s="1"/>
  <c r="N39" i="31" s="1"/>
  <c r="L6" i="31"/>
  <c r="L38" i="31" s="1"/>
  <c r="L39" i="31" s="1"/>
  <c r="K38" i="31"/>
  <c r="K39" i="31" s="1"/>
  <c r="J6" i="31"/>
  <c r="J38" i="31" s="1"/>
  <c r="J39" i="31" s="1"/>
  <c r="I38" i="31"/>
  <c r="I39" i="31" s="1"/>
  <c r="H6" i="31"/>
  <c r="G38" i="31"/>
  <c r="G39" i="31" s="1"/>
  <c r="F6" i="31"/>
  <c r="H23" i="32"/>
  <c r="I23" i="32"/>
  <c r="J23" i="32"/>
  <c r="K23" i="32"/>
  <c r="L23" i="32"/>
  <c r="M23" i="32"/>
  <c r="N23" i="32"/>
  <c r="P23" i="32"/>
  <c r="N3" i="40"/>
  <c r="N2" i="40"/>
  <c r="N1" i="40"/>
  <c r="R3" i="38"/>
  <c r="R2" i="38"/>
  <c r="R1" i="38"/>
  <c r="R3" i="19"/>
  <c r="R2" i="19"/>
  <c r="R1" i="19"/>
  <c r="R3" i="1"/>
  <c r="R2" i="1"/>
  <c r="R1" i="1"/>
  <c r="R3" i="21"/>
  <c r="R2" i="21"/>
  <c r="R1" i="21"/>
  <c r="R3" i="33"/>
  <c r="R2" i="33"/>
  <c r="R1" i="33"/>
  <c r="R3" i="22"/>
  <c r="R2" i="22"/>
  <c r="R1" i="22"/>
  <c r="R3" i="23"/>
  <c r="R2" i="23"/>
  <c r="R1" i="23"/>
  <c r="R3" i="24"/>
  <c r="R2" i="24"/>
  <c r="R1" i="24"/>
  <c r="R3" i="25"/>
  <c r="R2" i="25"/>
  <c r="R1" i="25"/>
  <c r="R3" i="26"/>
  <c r="R2" i="26"/>
  <c r="R1" i="26"/>
  <c r="R3" i="27"/>
  <c r="R2" i="27"/>
  <c r="R1" i="27"/>
  <c r="R3" i="35"/>
  <c r="R2" i="35"/>
  <c r="R1" i="35"/>
  <c r="R3" i="29"/>
  <c r="R2" i="29"/>
  <c r="R1" i="29"/>
  <c r="R3" i="30"/>
  <c r="R2" i="30"/>
  <c r="R1" i="30"/>
  <c r="R3" i="31"/>
  <c r="R2" i="31"/>
  <c r="R1" i="31"/>
  <c r="K14" i="32"/>
  <c r="G49" i="32"/>
  <c r="I49" i="32"/>
  <c r="J49" i="32"/>
  <c r="K49" i="32"/>
  <c r="L49" i="32"/>
  <c r="N49" i="32"/>
  <c r="O49" i="32"/>
  <c r="P49" i="32"/>
  <c r="Q49" i="32"/>
  <c r="F49" i="32"/>
  <c r="Q23" i="32"/>
  <c r="R17" i="38"/>
  <c r="Q12" i="32"/>
  <c r="M12" i="32"/>
  <c r="H38" i="32"/>
  <c r="G38" i="32"/>
  <c r="F38" i="32"/>
  <c r="Q38" i="32"/>
  <c r="P38" i="32"/>
  <c r="N38" i="32"/>
  <c r="L38" i="32"/>
  <c r="K38" i="32"/>
  <c r="J38" i="32"/>
  <c r="I38" i="32"/>
  <c r="R17" i="35"/>
  <c r="N12" i="32"/>
  <c r="K12" i="32"/>
  <c r="O12" i="32"/>
  <c r="L12" i="32"/>
  <c r="P12" i="32"/>
  <c r="R21" i="33"/>
  <c r="P45" i="32"/>
  <c r="L45" i="32"/>
  <c r="O45" i="32"/>
  <c r="F45" i="32"/>
  <c r="I45" i="32"/>
  <c r="M45" i="32"/>
  <c r="Q45" i="32"/>
  <c r="R38" i="31"/>
  <c r="Q36" i="32"/>
  <c r="R23" i="30"/>
  <c r="R22" i="29"/>
  <c r="Q39" i="32"/>
  <c r="P39" i="32"/>
  <c r="M39" i="32"/>
  <c r="H39" i="32"/>
  <c r="R19" i="27"/>
  <c r="R29" i="26"/>
  <c r="R17" i="25"/>
  <c r="O42" i="32"/>
  <c r="N42" i="32"/>
  <c r="K42" i="32"/>
  <c r="J42" i="32"/>
  <c r="G42" i="32"/>
  <c r="R18" i="24"/>
  <c r="R30" i="23"/>
  <c r="I39" i="32"/>
  <c r="F35" i="32"/>
  <c r="P36" i="32"/>
  <c r="I35" i="32"/>
  <c r="M35" i="32"/>
  <c r="Q35" i="32"/>
  <c r="G35" i="32"/>
  <c r="K35" i="32"/>
  <c r="O35" i="32"/>
  <c r="K9" i="32"/>
  <c r="P9" i="32"/>
  <c r="M9" i="32"/>
  <c r="Q9" i="32"/>
  <c r="J35" i="32"/>
  <c r="N35" i="32"/>
  <c r="H35" i="32"/>
  <c r="L35" i="32"/>
  <c r="P35" i="32"/>
  <c r="N36" i="32"/>
  <c r="O36" i="32"/>
  <c r="F36" i="32"/>
  <c r="L10" i="32"/>
  <c r="M10" i="32"/>
  <c r="Q10" i="32"/>
  <c r="N10" i="32"/>
  <c r="O10" i="32"/>
  <c r="I37" i="32"/>
  <c r="M37" i="32"/>
  <c r="Q37" i="32"/>
  <c r="J37" i="32"/>
  <c r="N37" i="32"/>
  <c r="H37" i="32"/>
  <c r="L37" i="32"/>
  <c r="P37" i="32"/>
  <c r="O11" i="32"/>
  <c r="P11" i="32"/>
  <c r="F37" i="32"/>
  <c r="M11" i="32"/>
  <c r="Q11" i="32"/>
  <c r="G37" i="32"/>
  <c r="K37" i="32"/>
  <c r="O37" i="32"/>
  <c r="F39" i="32"/>
  <c r="G39" i="32"/>
  <c r="K39" i="32"/>
  <c r="O39" i="32"/>
  <c r="J39" i="32"/>
  <c r="N39" i="32"/>
  <c r="M13" i="32"/>
  <c r="Q13" i="32"/>
  <c r="N13" i="32"/>
  <c r="K13" i="32"/>
  <c r="O13" i="32"/>
  <c r="L13" i="32"/>
  <c r="P13" i="32"/>
  <c r="G40" i="32"/>
  <c r="K40" i="32"/>
  <c r="O40" i="32"/>
  <c r="Q14" i="32"/>
  <c r="N14" i="32"/>
  <c r="L14" i="32"/>
  <c r="P14" i="32"/>
  <c r="M40" i="32"/>
  <c r="Q40" i="32"/>
  <c r="F40" i="32"/>
  <c r="J40" i="32"/>
  <c r="N40" i="32"/>
  <c r="H40" i="32"/>
  <c r="P40" i="32"/>
  <c r="I40" i="32"/>
  <c r="O14" i="32"/>
  <c r="G41" i="32"/>
  <c r="K41" i="32"/>
  <c r="O41" i="32"/>
  <c r="H41" i="32"/>
  <c r="L41" i="32"/>
  <c r="P41" i="32"/>
  <c r="I41" i="32"/>
  <c r="M41" i="32"/>
  <c r="Q41" i="32"/>
  <c r="F41" i="32"/>
  <c r="J41" i="32"/>
  <c r="M15" i="32"/>
  <c r="Q15" i="32"/>
  <c r="L15" i="32"/>
  <c r="P15" i="32"/>
  <c r="O16" i="32"/>
  <c r="L16" i="32"/>
  <c r="P16" i="32"/>
  <c r="I42" i="32"/>
  <c r="M42" i="32"/>
  <c r="Q42" i="32"/>
  <c r="H42" i="32"/>
  <c r="L42" i="32"/>
  <c r="P42" i="32"/>
  <c r="M16" i="32"/>
  <c r="F42" i="32"/>
  <c r="I43" i="32"/>
  <c r="Q43" i="32"/>
  <c r="G43" i="32"/>
  <c r="K43" i="32"/>
  <c r="O43" i="32"/>
  <c r="J43" i="32"/>
  <c r="N43" i="32"/>
  <c r="H43" i="32"/>
  <c r="L43" i="32"/>
  <c r="P43" i="32"/>
  <c r="P17" i="32"/>
  <c r="K17" i="32"/>
  <c r="O17" i="32"/>
  <c r="M17" i="32"/>
  <c r="Q17" i="32"/>
  <c r="Q44" i="32"/>
  <c r="O44" i="32"/>
  <c r="M44" i="32"/>
  <c r="K44" i="32"/>
  <c r="R17" i="22"/>
  <c r="I44" i="32"/>
  <c r="G44" i="32"/>
  <c r="J44" i="32"/>
  <c r="K18" i="32"/>
  <c r="F44" i="32"/>
  <c r="N44" i="32"/>
  <c r="O18" i="32"/>
  <c r="L44" i="32"/>
  <c r="P44" i="32"/>
  <c r="M18" i="32"/>
  <c r="Q18" i="32"/>
  <c r="L18" i="32"/>
  <c r="P18" i="32"/>
  <c r="R25" i="21"/>
  <c r="H46" i="32"/>
  <c r="P46" i="32"/>
  <c r="I46" i="32"/>
  <c r="M46" i="32"/>
  <c r="Q46" i="32"/>
  <c r="F46" i="32"/>
  <c r="J46" i="32"/>
  <c r="N46" i="32"/>
  <c r="K46" i="32"/>
  <c r="O46" i="32"/>
  <c r="G46" i="32"/>
  <c r="P20" i="32"/>
  <c r="L20" i="32"/>
  <c r="K20" i="32"/>
  <c r="O20" i="32"/>
  <c r="M20" i="32"/>
  <c r="Q20" i="32"/>
  <c r="N20" i="32"/>
  <c r="Q48" i="32"/>
  <c r="P48" i="32"/>
  <c r="O48" i="32"/>
  <c r="N48" i="32"/>
  <c r="M48" i="32"/>
  <c r="K48" i="32"/>
  <c r="I48" i="32"/>
  <c r="R17" i="19"/>
  <c r="H48" i="32"/>
  <c r="J48" i="32"/>
  <c r="G48" i="32"/>
  <c r="M22" i="32"/>
  <c r="Q22" i="32"/>
  <c r="K22" i="32"/>
  <c r="O22" i="32"/>
  <c r="N22" i="32"/>
  <c r="M47" i="32"/>
  <c r="Q47" i="32"/>
  <c r="K47" i="32"/>
  <c r="O47" i="32"/>
  <c r="L47" i="32"/>
  <c r="P47" i="32"/>
  <c r="H47" i="32"/>
  <c r="G47" i="32"/>
  <c r="I47" i="32"/>
  <c r="J47" i="32"/>
  <c r="R21" i="1"/>
  <c r="K21" i="32"/>
  <c r="L21" i="32"/>
  <c r="M21" i="32"/>
  <c r="Q21" i="32"/>
  <c r="F12" i="32"/>
  <c r="J12" i="32"/>
  <c r="G12" i="32"/>
  <c r="I22" i="32"/>
  <c r="Q19" i="32"/>
  <c r="K19" i="32"/>
  <c r="L19" i="32"/>
  <c r="M19" i="32"/>
  <c r="O19" i="32"/>
  <c r="P19" i="32"/>
  <c r="N19" i="32"/>
  <c r="F15" i="32"/>
  <c r="G22" i="32"/>
  <c r="J16" i="32"/>
  <c r="H18" i="32"/>
  <c r="J15" i="32"/>
  <c r="J20" i="32"/>
  <c r="G9" i="32"/>
  <c r="F17" i="32"/>
  <c r="H13" i="32"/>
  <c r="I19" i="32"/>
  <c r="H21" i="32"/>
  <c r="G11" i="32"/>
  <c r="H10" i="32"/>
  <c r="I14" i="32"/>
  <c r="J21" i="32"/>
  <c r="F9" i="32"/>
  <c r="I17" i="32"/>
  <c r="H20" i="32"/>
  <c r="I9" i="32"/>
  <c r="H16" i="32"/>
  <c r="H11" i="32"/>
  <c r="J14" i="32"/>
  <c r="G16" i="32"/>
  <c r="G10" i="32"/>
  <c r="G13" i="32"/>
  <c r="G20" i="32"/>
  <c r="J19" i="32"/>
  <c r="I13" i="32"/>
  <c r="F21" i="32"/>
  <c r="I15" i="32"/>
  <c r="I20" i="32"/>
  <c r="I10" i="32"/>
  <c r="J11" i="32"/>
  <c r="G21" i="32"/>
  <c r="I11" i="32"/>
  <c r="J10" i="32"/>
  <c r="H19" i="32"/>
  <c r="G19" i="32"/>
  <c r="F10" i="32"/>
  <c r="F19" i="32"/>
  <c r="M43" i="32"/>
  <c r="N41" i="32"/>
  <c r="Q16" i="32"/>
  <c r="H44" i="32"/>
  <c r="H31" i="32"/>
  <c r="H32" i="32" s="1"/>
  <c r="L22" i="32"/>
  <c r="M49" i="32"/>
  <c r="F22" i="32"/>
  <c r="L17" i="32"/>
  <c r="L31" i="32"/>
  <c r="L32" i="32" s="1"/>
  <c r="G23" i="32"/>
  <c r="H15" i="32"/>
  <c r="H49" i="32"/>
  <c r="F23" i="32"/>
  <c r="O23" i="32"/>
  <c r="G17" i="32"/>
  <c r="F14" i="32"/>
  <c r="H14" i="32"/>
  <c r="R52" i="26" l="1"/>
  <c r="H38" i="31"/>
  <c r="H39" i="31" s="1"/>
  <c r="H97" i="31" s="1"/>
  <c r="R37" i="31" a="1"/>
  <c r="R37" i="31" s="1"/>
  <c r="R39" i="31" s="1"/>
  <c r="R12" i="41"/>
  <c r="R42" i="41"/>
  <c r="R26" i="22"/>
  <c r="R11" i="38"/>
  <c r="R12" i="24"/>
  <c r="R62" i="21"/>
  <c r="R17" i="24"/>
  <c r="R19" i="24" s="1"/>
  <c r="R19" i="21"/>
  <c r="Q25" i="32"/>
  <c r="R32" i="31"/>
  <c r="R94" i="31"/>
  <c r="N25" i="40"/>
  <c r="K18" i="24"/>
  <c r="K19" i="24" s="1"/>
  <c r="K31" i="24" s="1"/>
  <c r="H20" i="27"/>
  <c r="H29" i="27" s="1"/>
  <c r="J19" i="41"/>
  <c r="J45" i="41" s="1"/>
  <c r="O20" i="27"/>
  <c r="O29" i="27" s="1"/>
  <c r="I19" i="41"/>
  <c r="I45" i="41" s="1"/>
  <c r="M19" i="41"/>
  <c r="M45" i="41" s="1"/>
  <c r="R24" i="38"/>
  <c r="R27" i="19"/>
  <c r="R43" i="1"/>
  <c r="R40" i="33"/>
  <c r="R45" i="23"/>
  <c r="R28" i="24"/>
  <c r="R34" i="25"/>
  <c r="R26" i="27"/>
  <c r="R39" i="29"/>
  <c r="R36" i="30"/>
  <c r="G19" i="41"/>
  <c r="G45" i="41" s="1"/>
  <c r="G20" i="27"/>
  <c r="G29" i="27" s="1"/>
  <c r="R32" i="32"/>
  <c r="R11" i="19"/>
  <c r="R15" i="1"/>
  <c r="R15" i="33"/>
  <c r="R11" i="22"/>
  <c r="R24" i="23"/>
  <c r="R11" i="25"/>
  <c r="R23" i="26"/>
  <c r="R13" i="27"/>
  <c r="R16" i="29"/>
  <c r="R17" i="30"/>
  <c r="K51" i="32"/>
  <c r="I51" i="32"/>
  <c r="G51" i="32"/>
  <c r="H51" i="32"/>
  <c r="P51" i="32"/>
  <c r="J51" i="32"/>
  <c r="Q51" i="32"/>
  <c r="N51" i="32"/>
  <c r="P97" i="31"/>
  <c r="I42" i="29"/>
  <c r="H26" i="35"/>
  <c r="F55" i="26"/>
  <c r="H55" i="26"/>
  <c r="O55" i="26"/>
  <c r="P31" i="24"/>
  <c r="O65" i="21"/>
  <c r="F65" i="21"/>
  <c r="N46" i="1"/>
  <c r="K46" i="1"/>
  <c r="O30" i="19"/>
  <c r="G30" i="19"/>
  <c r="K27" i="38"/>
  <c r="O27" i="38"/>
  <c r="O45" i="41"/>
  <c r="H45" i="41"/>
  <c r="L27" i="38"/>
  <c r="J27" i="38"/>
  <c r="M27" i="38"/>
  <c r="F20" i="32"/>
  <c r="R20" i="32" s="1"/>
  <c r="N65" i="21"/>
  <c r="G31" i="24"/>
  <c r="H31" i="24"/>
  <c r="L31" i="24"/>
  <c r="O31" i="24"/>
  <c r="M31" i="24"/>
  <c r="N55" i="26"/>
  <c r="I55" i="26"/>
  <c r="I29" i="27"/>
  <c r="N29" i="27"/>
  <c r="P26" i="35"/>
  <c r="J26" i="35"/>
  <c r="J42" i="29"/>
  <c r="O42" i="29"/>
  <c r="F97" i="31"/>
  <c r="J48" i="23"/>
  <c r="G55" i="26"/>
  <c r="G46" i="1"/>
  <c r="R16" i="25"/>
  <c r="R18" i="25" s="1"/>
  <c r="R17" i="41"/>
  <c r="R19" i="41" s="1"/>
  <c r="R16" i="38"/>
  <c r="R28" i="26"/>
  <c r="R30" i="26" s="1"/>
  <c r="R18" i="27"/>
  <c r="R20" i="27" s="1"/>
  <c r="N42" i="29"/>
  <c r="H42" i="29"/>
  <c r="H46" i="1"/>
  <c r="R22" i="30"/>
  <c r="R24" i="30" s="1"/>
  <c r="R21" i="29"/>
  <c r="R23" i="29" s="1"/>
  <c r="P30" i="19"/>
  <c r="R16" i="22"/>
  <c r="R18" i="22" s="1"/>
  <c r="R16" i="35"/>
  <c r="O97" i="31"/>
  <c r="L48" i="23"/>
  <c r="N45" i="41"/>
  <c r="Q45" i="41"/>
  <c r="H27" i="38"/>
  <c r="Q27" i="38"/>
  <c r="R23" i="32"/>
  <c r="N30" i="19"/>
  <c r="F46" i="1"/>
  <c r="P65" i="21"/>
  <c r="H65" i="21"/>
  <c r="L29" i="22"/>
  <c r="P29" i="22"/>
  <c r="F48" i="23"/>
  <c r="P48" i="23"/>
  <c r="J31" i="24"/>
  <c r="I16" i="32"/>
  <c r="Q31" i="24"/>
  <c r="G15" i="32"/>
  <c r="P55" i="26"/>
  <c r="G14" i="32"/>
  <c r="K29" i="27"/>
  <c r="O26" i="35"/>
  <c r="M26" i="35"/>
  <c r="P42" i="29"/>
  <c r="F39" i="30"/>
  <c r="G39" i="30"/>
  <c r="H9" i="32"/>
  <c r="R50" i="32"/>
  <c r="K45" i="41"/>
  <c r="R49" i="32"/>
  <c r="P27" i="38"/>
  <c r="F27" i="38"/>
  <c r="N27" i="38"/>
  <c r="G27" i="38"/>
  <c r="K30" i="19"/>
  <c r="M30" i="19"/>
  <c r="P46" i="1"/>
  <c r="F47" i="32"/>
  <c r="R47" i="32" s="1"/>
  <c r="M46" i="1"/>
  <c r="J65" i="21"/>
  <c r="K65" i="21"/>
  <c r="G65" i="21"/>
  <c r="M65" i="21"/>
  <c r="O29" i="22"/>
  <c r="H29" i="22"/>
  <c r="M29" i="22"/>
  <c r="R44" i="32"/>
  <c r="N29" i="22"/>
  <c r="G48" i="23"/>
  <c r="I48" i="23"/>
  <c r="R42" i="32"/>
  <c r="M29" i="27"/>
  <c r="O38" i="32"/>
  <c r="M38" i="32"/>
  <c r="M51" i="32" s="1"/>
  <c r="G26" i="35"/>
  <c r="N26" i="35"/>
  <c r="G42" i="29"/>
  <c r="R37" i="32"/>
  <c r="M42" i="29"/>
  <c r="L39" i="30"/>
  <c r="R36" i="32"/>
  <c r="J39" i="30"/>
  <c r="H39" i="30"/>
  <c r="K97" i="31"/>
  <c r="R35" i="32"/>
  <c r="G18" i="32"/>
  <c r="G29" i="22"/>
  <c r="I18" i="32"/>
  <c r="I29" i="22"/>
  <c r="K16" i="32"/>
  <c r="N15" i="32"/>
  <c r="L9" i="32"/>
  <c r="L97" i="31"/>
  <c r="K26" i="35"/>
  <c r="K15" i="32"/>
  <c r="G97" i="31"/>
  <c r="H48" i="23"/>
  <c r="H17" i="32"/>
  <c r="I12" i="32"/>
  <c r="I26" i="35"/>
  <c r="L40" i="32"/>
  <c r="R40" i="32" s="1"/>
  <c r="L55" i="26"/>
  <c r="N9" i="32"/>
  <c r="N97" i="31"/>
  <c r="I65" i="21"/>
  <c r="J46" i="1"/>
  <c r="I97" i="31"/>
  <c r="J9" i="32"/>
  <c r="J97" i="31"/>
  <c r="F13" i="32"/>
  <c r="F29" i="27"/>
  <c r="I21" i="32"/>
  <c r="I46" i="1"/>
  <c r="H30" i="19"/>
  <c r="F29" i="22"/>
  <c r="L48" i="32"/>
  <c r="L30" i="19"/>
  <c r="M14" i="32"/>
  <c r="M55" i="26"/>
  <c r="L11" i="32"/>
  <c r="L42" i="29"/>
  <c r="K10" i="32"/>
  <c r="K39" i="30"/>
  <c r="P10" i="32"/>
  <c r="P39" i="30"/>
  <c r="J55" i="26"/>
  <c r="F11" i="32"/>
  <c r="F42" i="29"/>
  <c r="K11" i="32"/>
  <c r="K42" i="29"/>
  <c r="J13" i="32"/>
  <c r="J29" i="27"/>
  <c r="N17" i="32"/>
  <c r="N48" i="23"/>
  <c r="L39" i="32"/>
  <c r="R39" i="32" s="1"/>
  <c r="L29" i="27"/>
  <c r="F16" i="32"/>
  <c r="F31" i="24"/>
  <c r="J22" i="32"/>
  <c r="J30" i="19"/>
  <c r="J18" i="32"/>
  <c r="J29" i="22"/>
  <c r="O21" i="32"/>
  <c r="O46" i="1"/>
  <c r="F48" i="32"/>
  <c r="F30" i="19"/>
  <c r="L46" i="32"/>
  <c r="R46" i="32" s="1"/>
  <c r="L65" i="21"/>
  <c r="N11" i="32"/>
  <c r="N31" i="24"/>
  <c r="N16" i="32"/>
  <c r="R41" i="32"/>
  <c r="M97" i="31"/>
  <c r="P29" i="27"/>
  <c r="K48" i="23"/>
  <c r="J17" i="32"/>
  <c r="O48" i="23"/>
  <c r="K29" i="22"/>
  <c r="L45" i="41"/>
  <c r="O39" i="30"/>
  <c r="I39" i="30"/>
  <c r="H22" i="32"/>
  <c r="F18" i="32"/>
  <c r="H12" i="32"/>
  <c r="P21" i="32"/>
  <c r="N21" i="32"/>
  <c r="P22" i="32"/>
  <c r="N18" i="32"/>
  <c r="F43" i="32"/>
  <c r="R43" i="32" s="1"/>
  <c r="O15" i="32"/>
  <c r="O9" i="32"/>
  <c r="I27" i="38"/>
  <c r="Q55" i="26"/>
  <c r="R19" i="32"/>
  <c r="M39" i="30"/>
  <c r="Q42" i="29"/>
  <c r="Q97" i="31"/>
  <c r="Q39" i="30"/>
  <c r="Q26" i="35"/>
  <c r="Q29" i="27"/>
  <c r="Q29" i="22"/>
  <c r="Q30" i="19"/>
  <c r="P24" i="32"/>
  <c r="R24" i="32" s="1"/>
  <c r="P45" i="41"/>
  <c r="Q65" i="21"/>
  <c r="Q48" i="23"/>
  <c r="Q46" i="1"/>
  <c r="R45" i="32"/>
  <c r="R20" i="33"/>
  <c r="R22" i="33" s="1"/>
  <c r="R24" i="21"/>
  <c r="R16" i="19"/>
  <c r="R20" i="1"/>
  <c r="R22" i="1" s="1"/>
  <c r="R29" i="23"/>
  <c r="R43" i="33" l="1"/>
  <c r="M25" i="32"/>
  <c r="M54" i="32" s="1"/>
  <c r="O25" i="32"/>
  <c r="R31" i="24"/>
  <c r="K25" i="32"/>
  <c r="K54" i="32" s="1"/>
  <c r="H25" i="32"/>
  <c r="H54" i="32" s="1"/>
  <c r="L25" i="32"/>
  <c r="P25" i="32"/>
  <c r="P54" i="32" s="1"/>
  <c r="R38" i="32"/>
  <c r="I25" i="32"/>
  <c r="I54" i="32" s="1"/>
  <c r="G25" i="32"/>
  <c r="G54" i="32" s="1"/>
  <c r="J25" i="32"/>
  <c r="J54" i="32" s="1"/>
  <c r="N25" i="32"/>
  <c r="N54" i="32" s="1"/>
  <c r="R18" i="38"/>
  <c r="R27" i="38" s="1"/>
  <c r="R18" i="19"/>
  <c r="R30" i="19" s="1"/>
  <c r="R26" i="21"/>
  <c r="R65" i="21" s="1"/>
  <c r="R31" i="23"/>
  <c r="R48" i="23" s="1"/>
  <c r="R29" i="27"/>
  <c r="R18" i="35"/>
  <c r="R26" i="35" s="1"/>
  <c r="F25" i="32"/>
  <c r="O51" i="32"/>
  <c r="F51" i="32"/>
  <c r="L51" i="32"/>
  <c r="R45" i="41"/>
  <c r="R39" i="30"/>
  <c r="R37" i="25"/>
  <c r="R14" i="32"/>
  <c r="R55" i="26"/>
  <c r="R22" i="32"/>
  <c r="R16" i="32"/>
  <c r="R15" i="32"/>
  <c r="R42" i="29"/>
  <c r="R97" i="31"/>
  <c r="R29" i="22"/>
  <c r="R21" i="32"/>
  <c r="R13" i="32"/>
  <c r="R10" i="32"/>
  <c r="R9" i="32"/>
  <c r="Q54" i="32"/>
  <c r="R48" i="32"/>
  <c r="R11" i="32"/>
  <c r="R46" i="1"/>
  <c r="R18" i="32"/>
  <c r="R17" i="32"/>
  <c r="R12" i="32"/>
  <c r="R51" i="32" l="1"/>
  <c r="O54" i="32"/>
  <c r="L54" i="32"/>
  <c r="R25" i="32"/>
  <c r="F54" i="32"/>
  <c r="R54" i="32"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<sst xmlns="http://schemas.openxmlformats.org/spreadsheetml/2006/main" count="901" uniqueCount="361">
  <si>
    <t>ILLINOIS DEPARTMENT OF REVENUE</t>
  </si>
  <si>
    <t>COLLECTIONS REMITTED TO THE STATE COMPTROLLER</t>
  </si>
  <si>
    <t>Fund</t>
  </si>
  <si>
    <t>Rev Src</t>
  </si>
  <si>
    <t>Collections deposited into State</t>
  </si>
  <si>
    <t>Total</t>
  </si>
  <si>
    <t>Collections reconciled to receipts</t>
  </si>
  <si>
    <t>Current month</t>
  </si>
  <si>
    <t>Prior month</t>
  </si>
  <si>
    <t>Net change</t>
  </si>
  <si>
    <t>Collections by voucher type:</t>
  </si>
  <si>
    <t>Comptroller fund receipts:</t>
  </si>
  <si>
    <t>Treasury and in-transit to State</t>
  </si>
  <si>
    <t>Comptroller at month end:</t>
  </si>
  <si>
    <t>ASMT</t>
  </si>
  <si>
    <t>1023C</t>
  </si>
  <si>
    <t>1120ES</t>
  </si>
  <si>
    <t>1120ST</t>
  </si>
  <si>
    <t>505B</t>
  </si>
  <si>
    <t>516B</t>
  </si>
  <si>
    <t>516I</t>
  </si>
  <si>
    <t>990T</t>
  </si>
  <si>
    <t>1023CE</t>
  </si>
  <si>
    <t>Collections by tax type:</t>
  </si>
  <si>
    <t>Motor Fuel</t>
  </si>
  <si>
    <t>Public Utility</t>
  </si>
  <si>
    <t>Cigarette</t>
  </si>
  <si>
    <t>Liquor</t>
  </si>
  <si>
    <t>Hotel</t>
  </si>
  <si>
    <t>Real Estate</t>
  </si>
  <si>
    <t>Gaming</t>
  </si>
  <si>
    <t>Private Vehicle Use</t>
  </si>
  <si>
    <t>Business Income</t>
  </si>
  <si>
    <t>Individual Income</t>
  </si>
  <si>
    <t>Automobile Renting</t>
  </si>
  <si>
    <t>ALL REVENUE SOURCES</t>
  </si>
  <si>
    <t>Senior Citizen Deferral</t>
  </si>
  <si>
    <t>Live Adult Entertainment</t>
  </si>
  <si>
    <t>SALES AND USE</t>
  </si>
  <si>
    <t>MOTOR FUEL</t>
  </si>
  <si>
    <t>CIGARETTE</t>
  </si>
  <si>
    <t>LIQUOR</t>
  </si>
  <si>
    <t>PUBLIC UTILITY</t>
  </si>
  <si>
    <t>HOTEL</t>
  </si>
  <si>
    <t>PRIVATE VEHICLE USE</t>
  </si>
  <si>
    <t>BUSINESS INCOME</t>
  </si>
  <si>
    <t>INDIVIDUAL INCOME</t>
  </si>
  <si>
    <t>AUTOMOBILE RENTING</t>
  </si>
  <si>
    <t>LIVE ADULT ENTERTAINMENT SURCHARGE</t>
  </si>
  <si>
    <t>SENIOR CITIZEN DEFERRAL PROGRAM</t>
  </si>
  <si>
    <t>GENERAL OFFICE / MISCELLANEOUS</t>
  </si>
  <si>
    <t>General Office / Misc.</t>
  </si>
  <si>
    <t>Voucher</t>
  </si>
  <si>
    <t>CIT</t>
  </si>
  <si>
    <t>RT</t>
  </si>
  <si>
    <t>1000P</t>
  </si>
  <si>
    <t>PTW-IIT</t>
  </si>
  <si>
    <r>
      <rPr>
        <u/>
        <sz val="11"/>
        <rFont val="Calibri"/>
        <family val="2"/>
      </rPr>
      <t>Additional Information</t>
    </r>
    <r>
      <rPr>
        <sz val="11"/>
        <rFont val="Calibri"/>
        <family val="2"/>
      </rPr>
      <t>:</t>
    </r>
  </si>
  <si>
    <t>Business income tax is comprised of corporate income tax, replacement tax, and pass-through withholding individual income tax remitted by businesses on behalf of their individual owners.  Corporate and pass-through withholding taxes are shared between the State and local governments.  The local government portion is distributed to local governments through the Local Government Distributive Fund (0515).  Replacement taxes, less State administrative costs, are distributed to local governments through the Personal Property Tax Replacement Fund (0802).
The Income Tax Act is structured on a pay-as-you-go basis requiring taxpayers to remit payments throughout the year on an estimated basis with the returns due annually after year-end.  Information on the returns is needed to properly classify the taxes collected as corporate income, replacement, or pass-through withholding.  To meet State and local government cash flow needs, the monies collected are initially classified using estimates (default splits).  The default splits are based on historical return data, legislation changes, and other relevant information.  A reconciliation is performed after the returns have been received and processed.  The initial default splits are compared to the information reported by the taxpayers on their returns.  True-up adjustments are then made as needed so that the amounts receipted into funds ultimately agree to the information reported to the Department by taxpayers on their returns.  The default splits are reviewed periodically and updates made as needed.
Default splits are calculated at the payment voucher level as this is the mechanism by which payments are remitted by taxpayers to the Department.  The schedule below shows the default rates used:</t>
  </si>
  <si>
    <t>IDORRPT1</t>
  </si>
  <si>
    <t>COMPTROLLER FUND RECEIPTS</t>
  </si>
  <si>
    <t>Comptroller Fund No =</t>
  </si>
  <si>
    <t>Revenue Source</t>
  </si>
  <si>
    <r>
      <t>How to use this sheet</t>
    </r>
    <r>
      <rPr>
        <sz val="11"/>
        <color theme="1"/>
        <rFont val="Calibri"/>
        <family val="2"/>
        <scheme val="minor"/>
      </rPr>
      <t>:</t>
    </r>
  </si>
  <si>
    <r>
      <t>Additional note</t>
    </r>
    <r>
      <rPr>
        <sz val="11"/>
        <color theme="1"/>
        <rFont val="Calibri"/>
        <family val="2"/>
        <scheme val="minor"/>
      </rPr>
      <t>:</t>
    </r>
  </si>
  <si>
    <t>Pass-through withholding individual income tax is reported in the Business Income line above rather than in the Individual Income line as the related collections are remitted to the Department on Business Income vouchers by business entities rather than by individuals on Individual Income vouchers.</t>
  </si>
  <si>
    <t>This sheet summarizes Comptroller fund receipts by revenue source.  Enter the 4-digit fund number in the yellow shaded cell above.  The sheet will then populate receipt information for the fund entered.</t>
  </si>
  <si>
    <t>Sales and Use</t>
  </si>
  <si>
    <r>
      <rPr>
        <u/>
        <sz val="11"/>
        <color indexed="8"/>
        <rFont val="Calibri"/>
        <family val="2"/>
      </rPr>
      <t>Default Rates</t>
    </r>
    <r>
      <rPr>
        <sz val="11"/>
        <color theme="1"/>
        <rFont val="Calibri"/>
        <family val="2"/>
        <scheme val="minor"/>
      </rPr>
      <t>:</t>
    </r>
  </si>
  <si>
    <t>ADULT USE CANNABIS</t>
  </si>
  <si>
    <t>Adult Use Cannabis</t>
  </si>
  <si>
    <t>Taxpayers remit their payments to the Department using prescribed payment vouchers.  The monies collected are deposited into bank accounts held in the custody of the State Treasurer’s Office.  The amounts showing in the “Collections by voucher type” section above reflect the payments received from taxpayers.
The monies collected are then receipted into State funds maintained by the State Comptroller’s Office.  The fund receipts are reflected in the section titled “Comptroller fund receipts.”  Additional information regarding fund receipts can be found on the Comptroller’s website at https://illinoiscomptroller.gov/.  The allocation of specific monies to specific funds is governed by various tax acts.
The line “Collections reconciled to receipts” demonstrates that all money collected by the Department from taxpayers is ultimately receipted into State funds.  Variances between collections and receipts are due to timing differences related to changes in the amount of deposits in-transit to the State Comptroller at month end.  This information is provided in the section titled “Collections deposited into State Treasury and in-transit to State Comptroller at month end.”
The Department collects hotel taxes imposed by the Illinois Sports Facilities Authority (ISFA).  The taxes collected are in addition to State imposed hotel taxes.  Pursuant to statute, the State advances hotel tax collections to ISFA early in the State fiscal year with repayment made by ISFA to the State later in the same fiscal year.  Statute also requires the State provide a subsidy to ISFA each year.  Revenue source codes 0828 and 0856 reflect these receipts.</t>
  </si>
  <si>
    <t>Taxpayers remit their payments to the Department using prescribed payment vouchers.  The monies collected are deposited into bank accounts held in the custody of the State Treasurer’s Office.  The amounts showing in the “Collections by voucher type” section above reflect the payments received from taxpayers.
The monies collected are then receipted into State funds maintained by the State Comptroller’s Office.  The fund receipts are reflected in the section titled “Comptroller fund receipts.”  Additional information regarding fund receipts can be found on the Comptroller’s website at https://illinoiscomptroller.gov/.  The allocation of specific monies to specific funds is governed by various tax acts.
The line “Collections reconciled to receipts” demonstrates that all money collected by the Department from taxpayers is ultimately receipted into State funds.  Variances between collections and receipts are due to timing differences related to changes in the amount of deposits in-transit to the State Comptroller at month end.  This information is provided in the section titled “Collections deposited into State Treasury and in-transit to State Comptroller at month end.”
Information regarding the taxes imposed, rates, form/filing requirements, payment requirements, and statutory authority can be found in the Tax Information section of the Department’s website at https://tax.illinois.gov/research/taxinformation.html.</t>
  </si>
  <si>
    <t>Taxpayers remit their payments to the Department using prescribed payment vouchers.  The monies collected are deposited into bank accounts held in the custody of the State Treasurer’s Office.  The amounts showing in the “Collections by voucher type” section above reflect the payments received from taxpayers.
The monies collected are then receipted into State funds maintained by the State Comptroller’s Office.  The fund receipts are reflected in the section titled “Comptroller fund receipts.”  Additional information regarding fund receipts can be found on the Comptroller’s website at https://illinoiscomptroller.gov/.  The allocation of specific monies to specific funds is governed by various tax acts.
The line “Collections reconciled to receipts” demonstrates that all money collected by the Department from taxpayers is ultimately receipted into State funds.  Variances between collections and receipts are due to timing differences related to changes in the amount of deposits in-transit to the State Comptroller at month end.  This information is provided in the section titled “Collections deposited into State Treasury and in-transit to State Comptroller at month end.”
Information regarding the taxes imposed, rates, form/filing requirements, payment requirements, and statutory authority can be found in the Tax Information section of the Department’s website at https://tax.illinois.gov/research/taxinformation.html.
Note, pass-through withholding individual income tax is not included in this report.  Rather, it is included in the Business Income Tax (BIT) report as it is remitted by business taxpayers to the Department using BIT payment vouchers.</t>
  </si>
  <si>
    <t>Charity Gaming</t>
  </si>
  <si>
    <t>CHARITY GAMING</t>
  </si>
  <si>
    <t>REAL ESTATE TRANSFER</t>
  </si>
  <si>
    <t>Real Estate Transfer</t>
  </si>
  <si>
    <t>FISCAL YEAR 2027</t>
  </si>
  <si>
    <t>The Department completed its reconciliation of tax year 2024 returns and payments.  Based on the reconciliation, fund receipts will be adjusted to true-up initial estimates to final amounts reported by taxpayers on their returns.  Adjustments will be made in September, December, March, April, and June.  The fund receipts identified above with an asterisk reflect the posted true-up adjustments.</t>
  </si>
  <si>
    <t>https://tax.illinois.gov/research/taxstats.html</t>
  </si>
  <si>
    <t>Default Split - Voucher Type (effective 07/01/2026)</t>
  </si>
  <si>
    <t>Assessments</t>
  </si>
  <si>
    <t>CMFT-1 County Motor Fuel Tax</t>
  </si>
  <si>
    <t>DS-1 Dry-Cleaning Tax</t>
  </si>
  <si>
    <t>DS-3 Dry-Cleaning Fee</t>
  </si>
  <si>
    <t>LSE-1 Vehicle Leasing Tax</t>
  </si>
  <si>
    <t>MC-1 Medical Cannabis Tax</t>
  </si>
  <si>
    <t>MMFT-1 Municipal Motor Fuel Tax</t>
  </si>
  <si>
    <t>PE-100 Parking Excise Tax</t>
  </si>
  <si>
    <t>PST-1 Prepaid Sales Tax</t>
  </si>
  <si>
    <t>PST-3 Prepaid Sales Tax</t>
  </si>
  <si>
    <t>RR-3 Sales and Use Quarter Monthly Tax</t>
  </si>
  <si>
    <t>RUT-25 Vehicle Use Tax</t>
  </si>
  <si>
    <t>RUT-25-LSE Vehicle Use Lease Tax</t>
  </si>
  <si>
    <t>RUT-75 Aircraft/Water Use Tax</t>
  </si>
  <si>
    <t>ST-1 Sale and Use Tax</t>
  </si>
  <si>
    <t>ST-14 Chicago Soft Drink Tax</t>
  </si>
  <si>
    <t>ST-201 Rental Purchase Agrmt Tax</t>
  </si>
  <si>
    <t>ST-4 MPEA Food/Beverage Tax</t>
  </si>
  <si>
    <t>ST-44 Use Tax</t>
  </si>
  <si>
    <t>ST-556 Trans Sales Tax</t>
  </si>
  <si>
    <t>ST-556-LSE Trans Sales Lease Tax</t>
  </si>
  <si>
    <t>ST-70 Aviation Fuel Sales Tax</t>
  </si>
  <si>
    <t>ST-8 Tire User Fee</t>
  </si>
  <si>
    <t>IFTA Application</t>
  </si>
  <si>
    <t>IFTA Return</t>
  </si>
  <si>
    <t>IFTA Transmittals</t>
  </si>
  <si>
    <t>RMFT-144 Alt Fuels Tax</t>
  </si>
  <si>
    <t>RMFT-5 Motor Fuel Tax</t>
  </si>
  <si>
    <t>RMFT-5-US UST Tax</t>
  </si>
  <si>
    <t>Single Trip Permit</t>
  </si>
  <si>
    <t>License Fee</t>
  </si>
  <si>
    <t>RC-1-A Cigarette Stamps</t>
  </si>
  <si>
    <t>RC-44 Cigarette Use Tax</t>
  </si>
  <si>
    <t>RC-55 Little Cigar Tax</t>
  </si>
  <si>
    <t>Retailer Fee</t>
  </si>
  <si>
    <t>TP-1 Tobacco Products Tax</t>
  </si>
  <si>
    <t>RL-26 Liquor Tax</t>
  </si>
  <si>
    <t>RL-26-A Liquor Tax (Airline)</t>
  </si>
  <si>
    <t>RL-26-W Liquor Tax (Wine)</t>
  </si>
  <si>
    <t>ICT-1 Invested Capital ES</t>
  </si>
  <si>
    <t>ICT-4 Invested Capital</t>
  </si>
  <si>
    <t>RG-1 Gas Tax</t>
  </si>
  <si>
    <t>RG-6 Natural Gas Charges</t>
  </si>
  <si>
    <t>RPU-10 Energy Efficiency Pgm</t>
  </si>
  <si>
    <t>RPU-13 Electricity Tax</t>
  </si>
  <si>
    <t>RPU-50 Electricity Qtr Mthly</t>
  </si>
  <si>
    <t>RPU-50 Natural Gas Qtr Mthly</t>
  </si>
  <si>
    <t>RPU-50 Telecom Qtr Mthly</t>
  </si>
  <si>
    <t>RPU-6 Electricity Charges</t>
  </si>
  <si>
    <t>RT-10 Telecom Maint Fees</t>
  </si>
  <si>
    <t>RT-2 Telecom Tax</t>
  </si>
  <si>
    <t>RHM-1 Return</t>
  </si>
  <si>
    <t>Real Estate Tax</t>
  </si>
  <si>
    <t>Rental Housing Surcharge</t>
  </si>
  <si>
    <t>PT-10 Pull Tab/Jar Game Tax</t>
  </si>
  <si>
    <t>PT-11 Pull Tab/Jar Game Tax</t>
  </si>
  <si>
    <t>PT-6 Pull Tab/Jar Game License</t>
  </si>
  <si>
    <t>PT-8 Pull Tab/Jar Game License</t>
  </si>
  <si>
    <t>RB-1 Bingo Tax</t>
  </si>
  <si>
    <t>RB-1-L Bingo Tax</t>
  </si>
  <si>
    <t>RB-2 Bingo License</t>
  </si>
  <si>
    <t>RB-3 Bingo License</t>
  </si>
  <si>
    <t>RB-30 Bingo License</t>
  </si>
  <si>
    <t>RCG-1 Charitable Games License</t>
  </si>
  <si>
    <t>RCG-18 Charitable Games Tax</t>
  </si>
  <si>
    <t>RCG-7 Charitable Games License</t>
  </si>
  <si>
    <t>RCG-9 Charitable Games Permit</t>
  </si>
  <si>
    <t>RCOA-1 Coin Tax Decal</t>
  </si>
  <si>
    <t>RUT-50 Return</t>
  </si>
  <si>
    <t>General Office/Misc</t>
  </si>
  <si>
    <t>IL Sports Facilities Auth</t>
  </si>
  <si>
    <t>Operating Refunds</t>
  </si>
  <si>
    <t>Remittance Clearing</t>
  </si>
  <si>
    <t>Tax Compl and Admin Reimb</t>
  </si>
  <si>
    <t>Tennessee Valley Authority</t>
  </si>
  <si>
    <t>1041 Fiduciary</t>
  </si>
  <si>
    <t>1065 Partnership</t>
  </si>
  <si>
    <t>1120 C-Corporation</t>
  </si>
  <si>
    <t>1120-ES Estimated Payment</t>
  </si>
  <si>
    <t>1120-ST S-Corporation</t>
  </si>
  <si>
    <t>505-B Extension</t>
  </si>
  <si>
    <t>516-B Pass-Through Prepayment</t>
  </si>
  <si>
    <t>516-I Pass-Through Prepayment</t>
  </si>
  <si>
    <t>990-T Exempt Organization</t>
  </si>
  <si>
    <t>1040 Estimated</t>
  </si>
  <si>
    <t>1040 Return</t>
  </si>
  <si>
    <t>501 Withholding</t>
  </si>
  <si>
    <t>505-I Extension</t>
  </si>
  <si>
    <t>941 Withholding</t>
  </si>
  <si>
    <t>ART-1 Return</t>
  </si>
  <si>
    <t>LA-1 Return</t>
  </si>
  <si>
    <t>CC-1 Cultivator Return</t>
  </si>
  <si>
    <t>CD-1 Dispensary Return</t>
  </si>
  <si>
    <t>0071</t>
  </si>
  <si>
    <t>0190</t>
  </si>
  <si>
    <t>0313</t>
  </si>
  <si>
    <t>0841</t>
  </si>
  <si>
    <t>0410</t>
  </si>
  <si>
    <t>0812</t>
  </si>
  <si>
    <t>0474</t>
  </si>
  <si>
    <t>0138</t>
  </si>
  <si>
    <t>0475</t>
  </si>
  <si>
    <t>0337</t>
  </si>
  <si>
    <t>0476</t>
  </si>
  <si>
    <t>0139</t>
  </si>
  <si>
    <t>0477</t>
  </si>
  <si>
    <t>0088</t>
  </si>
  <si>
    <t>0481</t>
  </si>
  <si>
    <t>0001</t>
  </si>
  <si>
    <t>0011</t>
  </si>
  <si>
    <t>0152</t>
  </si>
  <si>
    <t>0186</t>
  </si>
  <si>
    <t>0188</t>
  </si>
  <si>
    <t>0189</t>
  </si>
  <si>
    <t>0377</t>
  </si>
  <si>
    <t>0401</t>
  </si>
  <si>
    <t>0412</t>
  </si>
  <si>
    <t>0590</t>
  </si>
  <si>
    <t>0627</t>
  </si>
  <si>
    <t>0648</t>
  </si>
  <si>
    <t>0928</t>
  </si>
  <si>
    <t>0960</t>
  </si>
  <si>
    <t>0482</t>
  </si>
  <si>
    <t>0489</t>
  </si>
  <si>
    <t>0097</t>
  </si>
  <si>
    <t>1064</t>
  </si>
  <si>
    <t>0240</t>
  </si>
  <si>
    <t>0294</t>
  </si>
  <si>
    <t>1421</t>
  </si>
  <si>
    <t>0219</t>
  </si>
  <si>
    <t>1428</t>
  </si>
  <si>
    <t>0548</t>
  </si>
  <si>
    <t>1431</t>
  </si>
  <si>
    <t>1442</t>
  </si>
  <si>
    <t>0384</t>
  </si>
  <si>
    <t>1635</t>
  </si>
  <si>
    <t>0612</t>
  </si>
  <si>
    <t>1676</t>
  </si>
  <si>
    <t>0717</t>
  </si>
  <si>
    <t>1826</t>
  </si>
  <si>
    <t>0059</t>
  </si>
  <si>
    <t>2017</t>
  </si>
  <si>
    <t>0160</t>
  </si>
  <si>
    <t>2152</t>
  </si>
  <si>
    <t>0498</t>
  </si>
  <si>
    <t>2163</t>
  </si>
  <si>
    <t>0558</t>
  </si>
  <si>
    <t>2348</t>
  </si>
  <si>
    <t>0091</t>
  </si>
  <si>
    <t>2385</t>
  </si>
  <si>
    <t>0125</t>
  </si>
  <si>
    <t>2458</t>
  </si>
  <si>
    <t>0075</t>
  </si>
  <si>
    <t>2483</t>
  </si>
  <si>
    <t>2492</t>
  </si>
  <si>
    <t>2553</t>
  </si>
  <si>
    <t>0364</t>
  </si>
  <si>
    <t>2592</t>
  </si>
  <si>
    <t>0072</t>
  </si>
  <si>
    <t>2621</t>
  </si>
  <si>
    <t>2691</t>
  </si>
  <si>
    <t>0694</t>
  </si>
  <si>
    <t>2692</t>
  </si>
  <si>
    <t>0939</t>
  </si>
  <si>
    <t>2708</t>
  </si>
  <si>
    <t>0967</t>
  </si>
  <si>
    <t>2775</t>
  </si>
  <si>
    <t>2808</t>
  </si>
  <si>
    <t>0516</t>
  </si>
  <si>
    <t>2809</t>
  </si>
  <si>
    <t>0518</t>
  </si>
  <si>
    <t>0317</t>
  </si>
  <si>
    <t>0012</t>
  </si>
  <si>
    <t>0952</t>
  </si>
  <si>
    <t>0318</t>
  </si>
  <si>
    <t>0319</t>
  </si>
  <si>
    <t>0322</t>
  </si>
  <si>
    <t>0984</t>
  </si>
  <si>
    <t>1590</t>
  </si>
  <si>
    <t>0049</t>
  </si>
  <si>
    <t>0793</t>
  </si>
  <si>
    <t>0050</t>
  </si>
  <si>
    <t>0051</t>
  </si>
  <si>
    <t>0345</t>
  </si>
  <si>
    <t>0733</t>
  </si>
  <si>
    <t>0073</t>
  </si>
  <si>
    <t>0930</t>
  </si>
  <si>
    <t>0413</t>
  </si>
  <si>
    <t>0415</t>
  </si>
  <si>
    <t>0419</t>
  </si>
  <si>
    <t>0802</t>
  </si>
  <si>
    <t>1424</t>
  </si>
  <si>
    <t>0568</t>
  </si>
  <si>
    <t>0729</t>
  </si>
  <si>
    <t>1443</t>
  </si>
  <si>
    <t>0564</t>
  </si>
  <si>
    <t>0925</t>
  </si>
  <si>
    <t>1445</t>
  </si>
  <si>
    <t>0550</t>
  </si>
  <si>
    <t>1446</t>
  </si>
  <si>
    <t>1497</t>
  </si>
  <si>
    <t>1760</t>
  </si>
  <si>
    <t>0719</t>
  </si>
  <si>
    <t>2490</t>
  </si>
  <si>
    <t>2491</t>
  </si>
  <si>
    <t>2740</t>
  </si>
  <si>
    <t>0427</t>
  </si>
  <si>
    <t>0452</t>
  </si>
  <si>
    <t>0621</t>
  </si>
  <si>
    <t>0624</t>
  </si>
  <si>
    <t>0763</t>
  </si>
  <si>
    <t>0969</t>
  </si>
  <si>
    <t>0140</t>
  </si>
  <si>
    <t>0141</t>
  </si>
  <si>
    <t>0225</t>
  </si>
  <si>
    <t>0142</t>
  </si>
  <si>
    <t>0143</t>
  </si>
  <si>
    <t>0229</t>
  </si>
  <si>
    <t>0426</t>
  </si>
  <si>
    <t>0286</t>
  </si>
  <si>
    <t>0298</t>
  </si>
  <si>
    <t>0299</t>
  </si>
  <si>
    <t>0926</t>
  </si>
  <si>
    <t>2015</t>
  </si>
  <si>
    <t>0150</t>
  </si>
  <si>
    <t>0037</t>
  </si>
  <si>
    <t>0039</t>
  </si>
  <si>
    <t>0085</t>
  </si>
  <si>
    <t>0040</t>
  </si>
  <si>
    <t>0041</t>
  </si>
  <si>
    <t>0043</t>
  </si>
  <si>
    <t>0053</t>
  </si>
  <si>
    <t>0423</t>
  </si>
  <si>
    <t>0424</t>
  </si>
  <si>
    <t>0521</t>
  </si>
  <si>
    <t>0263</t>
  </si>
  <si>
    <t>0147</t>
  </si>
  <si>
    <t>0278</t>
  </si>
  <si>
    <t>0641</t>
  </si>
  <si>
    <t>0861</t>
  </si>
  <si>
    <t>0828</t>
  </si>
  <si>
    <t>0856</t>
  </si>
  <si>
    <t>1121</t>
  </si>
  <si>
    <t>1304</t>
  </si>
  <si>
    <t>0583</t>
  </si>
  <si>
    <t>9007</t>
  </si>
  <si>
    <t>0148</t>
  </si>
  <si>
    <t>0007</t>
  </si>
  <si>
    <t>0515</t>
  </si>
  <si>
    <t>0640</t>
  </si>
  <si>
    <t>0644</t>
  </si>
  <si>
    <t>0149</t>
  </si>
  <si>
    <t>2488</t>
  </si>
  <si>
    <t>2489</t>
  </si>
  <si>
    <t>2558</t>
  </si>
  <si>
    <t>2582</t>
  </si>
  <si>
    <t>*0148</t>
  </si>
  <si>
    <t>*0149</t>
  </si>
  <si>
    <t>*2582</t>
  </si>
  <si>
    <t>1771</t>
  </si>
  <si>
    <t>0957</t>
  </si>
  <si>
    <t>2224</t>
  </si>
  <si>
    <t>2494</t>
  </si>
  <si>
    <t>0033</t>
  </si>
  <si>
    <t>0869</t>
  </si>
  <si>
    <t>0034</t>
  </si>
  <si>
    <t>0868</t>
  </si>
  <si>
    <t>0035</t>
  </si>
  <si>
    <t>0036</t>
  </si>
  <si>
    <t>2421</t>
  </si>
  <si>
    <t>0158</t>
  </si>
  <si>
    <t>2422</t>
  </si>
  <si>
    <t>2689</t>
  </si>
  <si>
    <t>0912</t>
  </si>
  <si>
    <t>2690</t>
  </si>
  <si>
    <t>0919</t>
  </si>
  <si>
    <r>
      <rPr>
        <u/>
        <sz val="11"/>
        <color indexed="8"/>
        <rFont val="Calibri"/>
        <family val="2"/>
      </rPr>
      <t>*Reconciliation of Tax Year 2024 Returns and Payments</t>
    </r>
    <r>
      <rPr>
        <sz val="11"/>
        <color theme="1"/>
        <rFont val="Calibri"/>
        <family val="2"/>
        <scheme val="minor"/>
      </rPr>
      <t>:</t>
    </r>
  </si>
  <si>
    <t>Printed by the authority of the State of Illinois - web only, 1, 10/2026</t>
  </si>
  <si>
    <t>0842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</si>
</sst>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mmm\-yyyy"/>
    <numFmt numFmtId="165" formatCode="0.000000%"/>
  </numFmts>
  <fonts count="8" x14ac:knownFonts="1">
    <font>
      <sz val="11"/>
      <color theme="1"/>
      <name val="Calibri"/>
      <family val="2"/>
      <scheme val="minor"/>
    </font>
    <font>
      <sz val="11"/>
      <name val="Calibri"/>
      <family val="2"/>
    </font>
    <font>
      <u/>
      <sz val="11"/>
      <name val="Calibri"/>
      <family val="2"/>
    </font>
    <font>
      <u/>
      <sz val="11"/>
      <color indexed="8"/>
      <name val="Calibri"/>
      <family val="2"/>
    </font>
    <font>
      <sz val="11"/>
      <color theme="1"/>
      <name val="Calibri"/>
      <family val="2"/>
      <scheme val="minor"/>
    </font>
    <font>
      <sz val="11"/>
      <name val="Calibri"/>
      <family val="2"/>
      <scheme val="minor"/>
    </font>
    <font>
      <b/>
      <sz val="11"/>
      <name val="Calibri"/>
      <family val="2"/>
      <scheme val="minor"/>
    </font>
    <font>
      <u/>
      <sz val="11"/>
      <color theme="1"/>
      <name val="Calibri"/>
      <family val="2"/>
      <scheme val="minor"/>
    </font>
  </fonts>
  <fills count="3">
    <fill>
      <patternFill patternType="none"/>
    </fill>
    <fill>
      <patternFill patternType="gray125"/>
    </fill>
    <fill>
      <patternFill patternType="solid">
        <fgColor rgb="FFFFFF00"/>
        <bgColor indexed="64"/>
      </patternFill>
    </fill>
  </fills>
  <borders count="5">
    <border>
      <left/>
      <right/>
      <top/>
      <bottom/>
      <diagonal/>
    </border>
    <border>
      <left/>
      <right/>
      <top/>
      <bottom style="thin">
        <color indexed="64"/>
      </bottom>
      <diagonal/>
    </border>
    <border>
      <left/>
      <right/>
      <top/>
      <bottom style="double">
        <color indexed="64"/>
      </bottom>
      <diagonal/>
    </border>
    <border>
      <left/>
      <right/>
      <top style="thin">
        <color indexed="64"/>
      </top>
      <bottom style="double">
        <color indexed="64"/>
      </bottom>
      <diagonal/>
    </border>
    <border>
      <left/>
      <right/>
      <top style="thin">
        <color indexed="64"/>
      </top>
      <bottom/>
      <diagonal/>
    </border>
  </borders>
  <cellStyleXfs count="3">
    <xf numFmtId="0" fontId="0" fillId="0" borderId="0"/>
    <xf numFmtId="43" fontId="4" fillId="0" borderId="0" applyFont="0" applyFill="0" applyBorder="0" applyAlignment="0" applyProtection="0"/>
    <xf numFmtId="9" fontId="4" fillId="0" borderId="0" applyFont="0" applyFill="0" applyBorder="0" applyAlignment="0" applyProtection="0"/>
  </cellStyleXfs>
  <cellXfs count="30">
    <xf numFmtId="0" fontId="0" fillId="0" borderId="0" xfId="0"/>
    <xf numFmtId="43" fontId="5" fillId="0" borderId="0" xfId="1" applyFont="1" applyFill="1" applyBorder="1"/>
    <xf numFmtId="43" fontId="5" fillId="0" borderId="1" xfId="1" applyFont="1" applyFill="1" applyBorder="1"/>
    <xf numFmtId="0" fontId="6" fillId="0" borderId="0" xfId="0" applyFont="1"/>
    <xf numFmtId="0" fontId="5" fillId="0" borderId="0" xfId="0" applyFont="1"/>
    <xf numFmtId="164" fontId="5" fillId="0" borderId="1" xfId="0" applyNumberFormat="1" applyFont="1" applyBorder="1" applyAlignment="1">
      <alignment horizontal="center"/>
    </xf>
    <xf numFmtId="0" fontId="5" fillId="0" borderId="1" xfId="0" applyFont="1" applyBorder="1" applyAlignment="1">
      <alignment horizontal="center"/>
    </xf>
    <xf numFmtId="43" fontId="5" fillId="0" borderId="0" xfId="0" applyNumberFormat="1" applyFont="1"/>
    <xf numFmtId="43" fontId="5" fillId="0" borderId="1" xfId="0" applyNumberFormat="1" applyFont="1" applyBorder="1"/>
    <xf numFmtId="43" fontId="5" fillId="0" borderId="0" xfId="1" applyFont="1" applyFill="1"/>
    <xf numFmtId="43" fontId="5" fillId="0" borderId="2" xfId="0" applyNumberFormat="1" applyFont="1" applyBorder="1"/>
    <xf numFmtId="49" fontId="5" fillId="0" borderId="0" xfId="0" applyNumberFormat="1" applyFont="1" applyAlignment="1">
      <alignment horizontal="center"/>
    </xf>
    <xf numFmtId="0" fontId="5" fillId="0" borderId="0" xfId="0" applyFont="1" applyAlignment="1">
      <alignment horizontal="center"/>
    </xf>
    <xf numFmtId="165" fontId="5" fillId="0" borderId="0" xfId="2" applyNumberFormat="1" applyFont="1" applyFill="1" applyAlignment="1">
      <alignment horizontal="center"/>
    </xf>
    <xf numFmtId="0" fontId="6" fillId="0" borderId="0" xfId="0" applyFont="1" applyAlignment="1">
      <alignment horizontal="right"/>
    </xf>
    <xf numFmtId="49" fontId="0" fillId="2" borderId="0" xfId="0" applyNumberFormat="1" applyFill="1"/>
    <xf numFmtId="43" fontId="4" fillId="0" borderId="0" xfId="1" applyFont="1"/>
    <xf numFmtId="43" fontId="0" fillId="0" borderId="0" xfId="0" applyNumberFormat="1"/>
    <xf numFmtId="43" fontId="0" fillId="0" borderId="3" xfId="0" applyNumberFormat="1" applyBorder="1"/>
    <xf numFmtId="43" fontId="4" fillId="0" borderId="0" xfId="1" applyFont="1" applyFill="1"/>
    <xf numFmtId="0" fontId="0" fillId="0" borderId="1" xfId="0" applyBorder="1"/>
    <xf numFmtId="0" fontId="0" fillId="0" borderId="1" xfId="0" applyBorder="1" applyAlignment="1">
      <alignment horizontal="center"/>
    </xf>
    <xf numFmtId="0" fontId="7" fillId="0" borderId="0" xfId="0" applyFont="1"/>
    <xf numFmtId="0" fontId="6" fillId="0" borderId="0" xfId="0" quotePrefix="1" applyFont="1" applyAlignment="1">
      <alignment horizontal="right"/>
    </xf>
    <xf numFmtId="43" fontId="5" fillId="0" borderId="4" xfId="0" applyNumberFormat="1" applyFont="1" applyBorder="1"/>
    <xf numFmtId="49" fontId="5" fillId="0" borderId="1" xfId="0" applyNumberFormat="1" applyFont="1" applyBorder="1" applyAlignment="1">
      <alignment horizontal="centerContinuous"/>
    </xf>
    <xf numFmtId="0" fontId="6" fillId="0" borderId="1" xfId="0" applyFont="1" applyBorder="1" applyAlignment="1">
      <alignment horizontal="centerContinuous"/>
    </xf>
    <xf numFmtId="0" fontId="5" fillId="0" borderId="0" xfId="0" applyFont="1" applyAlignment="1">
      <alignment horizontal="justify" vertical="top" wrapText="1"/>
    </xf>
    <xf numFmtId="0" fontId="0" fillId="0" borderId="0" xfId="0" applyAlignment="1">
      <alignment horizontal="justify" vertical="top" wrapText="1"/>
    </xf>
    <xf numFmtId="0" fontId="0" fillId="0" borderId="0" xfId="0" applyAlignment="1">
      <alignment horizontal="justify" vertical="top"/>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R67"/>
  <sheetViews>
    <sheetView showGridLines="0" tabSelected="1" zoomScale="85" zoomScaleNormal="85" workbookViewId="0"/>
  </sheetViews>
  <sheetFormatPr defaultRowHeight="15" x14ac:dyDescent="0.25"/>
  <cols>
    <col min="1" max="2" width="2.85546875" style="4" customWidth="1"/>
    <col min="3" max="3" width="10.140625" style="4" customWidth="1"/>
    <col min="4" max="4" width="13" style="4" customWidth="1"/>
    <col min="5" max="5" width="2.85546875" style="4" customWidth="1"/>
    <col min="6" max="14" width="17.140625" style="4" customWidth="1"/>
    <col min="15" max="15" width="18" style="4" bestFit="1" customWidth="1"/>
    <col min="16" max="17" width="17.140625" style="4" customWidth="1"/>
    <col min="18" max="18" width="18" style="4" customWidth="1"/>
    <col min="19" max="16384" width="9.140625" style="4"/>
  </cols>
  <sheetData>
    <row r="1" spans="1:18" x14ac:dyDescent="0.25">
      <c r="A1" s="3" t="s">
        <v>0</v>
      </c>
      <c r="R1" s="14" t="s">
        <v>59</v>
      </c>
    </row>
    <row r="2" spans="1:18" x14ac:dyDescent="0.25">
      <c r="A2" s="3" t="s">
        <v>1</v>
      </c>
      <c r="R2" s="14" t="s">
        <v>359</v>
      </c>
    </row>
    <row r="3" spans="1:18" x14ac:dyDescent="0.25">
      <c r="A3" s="3" t="s">
        <v>78</v>
      </c>
      <c r="R3" s="23" t="s">
        <v>80</v>
      </c>
    </row>
    <row r="5" spans="1:18" x14ac:dyDescent="0.25">
      <c r="F5" s="26" t="s">
        <v>35</v>
      </c>
      <c r="G5" s="26"/>
      <c r="H5" s="26"/>
      <c r="I5" s="26"/>
      <c r="J5" s="26"/>
      <c r="K5" s="26"/>
      <c r="L5" s="26"/>
      <c r="M5" s="26"/>
      <c r="N5" s="26"/>
      <c r="O5" s="26"/>
      <c r="P5" s="26"/>
      <c r="Q5" s="26"/>
      <c r="R5" s="26"/>
    </row>
    <row r="6" spans="1:18" x14ac:dyDescent="0.25">
      <c r="F6" s="5">
        <v>46234</v>
      </c>
      <c r="G6" s="5">
        <v>46265</v>
      </c>
      <c r="H6" s="5">
        <v>46295</v>
      </c>
      <c r="I6" s="5"/>
      <c r="J6" s="5"/>
      <c r="K6" s="5"/>
      <c r="L6" s="5"/>
      <c r="M6" s="5"/>
      <c r="N6" s="5"/>
      <c r="O6" s="5"/>
      <c r="P6" s="5"/>
      <c r="Q6" s="5"/>
      <c r="R6" s="6" t="s">
        <v>5</v>
      </c>
    </row>
    <row r="8" spans="1:18" x14ac:dyDescent="0.25">
      <c r="A8" s="4" t="s">
        <v>23</v>
      </c>
    </row>
    <row r="9" spans="1:18" x14ac:dyDescent="0.25">
      <c r="B9" s="4" t="s">
        <v>67</v>
      </c>
      <c r="F9" s="1">
        <f>'Sales and Use'!F32</f>
        <v>2209131137.1900001</v>
      </c>
      <c r="G9" s="1">
        <f>'Sales and Use'!G32</f>
        <v>2146962225.7</v>
      </c>
      <c r="H9" s="1">
        <f>'Sales and Use'!H32</f>
        <v>2142002134.6500001</v>
      </c>
      <c r="I9" s="1">
        <f>'Sales and Use'!I32</f>
        <v>0</v>
      </c>
      <c r="J9" s="1">
        <f>'Sales and Use'!J32</f>
        <v>0</v>
      </c>
      <c r="K9" s="1">
        <f>'Sales and Use'!K32</f>
        <v>0</v>
      </c>
      <c r="L9" s="1">
        <f>'Sales and Use'!L32</f>
        <v>0</v>
      </c>
      <c r="M9" s="1">
        <f>'Sales and Use'!M32</f>
        <v>0</v>
      </c>
      <c r="N9" s="1">
        <f>'Sales and Use'!N32</f>
        <v>0</v>
      </c>
      <c r="O9" s="1">
        <f>'Sales and Use'!O32</f>
        <v>0</v>
      </c>
      <c r="P9" s="1">
        <f>'Sales and Use'!P32</f>
        <v>0</v>
      </c>
      <c r="Q9" s="1">
        <f>'Sales and Use'!Q32</f>
        <v>0</v>
      </c>
      <c r="R9" s="7">
        <f t="shared" ref="R9:R23" si="0">ROUND(SUM(F9:Q9),2)</f>
        <v>6498095497.54</v>
      </c>
    </row>
    <row r="10" spans="1:18" x14ac:dyDescent="0.25">
      <c r="B10" s="4" t="s">
        <v>24</v>
      </c>
      <c r="F10" s="1">
        <f>'Motor Fuel'!F17</f>
        <v>254109004.12</v>
      </c>
      <c r="G10" s="1">
        <f>'Motor Fuel'!G17</f>
        <v>260607427.72</v>
      </c>
      <c r="H10" s="1">
        <f>'Motor Fuel'!H17</f>
        <v>257800722.49000001</v>
      </c>
      <c r="I10" s="1">
        <f>'Motor Fuel'!I17</f>
        <v>0</v>
      </c>
      <c r="J10" s="1">
        <f>'Motor Fuel'!J17</f>
        <v>0</v>
      </c>
      <c r="K10" s="1">
        <f>'Motor Fuel'!K17</f>
        <v>0</v>
      </c>
      <c r="L10" s="1">
        <f>'Motor Fuel'!L17</f>
        <v>0</v>
      </c>
      <c r="M10" s="1">
        <f>'Motor Fuel'!M17</f>
        <v>0</v>
      </c>
      <c r="N10" s="1">
        <f>'Motor Fuel'!N17</f>
        <v>0</v>
      </c>
      <c r="O10" s="1">
        <f>'Motor Fuel'!O17</f>
        <v>0</v>
      </c>
      <c r="P10" s="1">
        <f>'Motor Fuel'!P17</f>
        <v>0</v>
      </c>
      <c r="Q10" s="1">
        <f>'Motor Fuel'!Q17</f>
        <v>0</v>
      </c>
      <c r="R10" s="7">
        <f t="shared" si="0"/>
        <v>772517154.33000004</v>
      </c>
    </row>
    <row r="11" spans="1:18" x14ac:dyDescent="0.25">
      <c r="B11" s="4" t="s">
        <v>26</v>
      </c>
      <c r="F11" s="1">
        <f>Cigarette!F16</f>
        <v>72309531.700000003</v>
      </c>
      <c r="G11" s="1">
        <f>Cigarette!G16</f>
        <v>59663303.799999997</v>
      </c>
      <c r="H11" s="1">
        <f>Cigarette!H16</f>
        <v>68981266.879999995</v>
      </c>
      <c r="I11" s="1">
        <f>Cigarette!I16</f>
        <v>0</v>
      </c>
      <c r="J11" s="1">
        <f>Cigarette!J16</f>
        <v>0</v>
      </c>
      <c r="K11" s="1">
        <f>Cigarette!K16</f>
        <v>0</v>
      </c>
      <c r="L11" s="1">
        <f>Cigarette!L16</f>
        <v>0</v>
      </c>
      <c r="M11" s="1">
        <f>Cigarette!M16</f>
        <v>0</v>
      </c>
      <c r="N11" s="1">
        <f>Cigarette!N16</f>
        <v>0</v>
      </c>
      <c r="O11" s="1">
        <f>Cigarette!O16</f>
        <v>0</v>
      </c>
      <c r="P11" s="1">
        <f>Cigarette!P16</f>
        <v>0</v>
      </c>
      <c r="Q11" s="1">
        <f>Cigarette!Q16</f>
        <v>0</v>
      </c>
      <c r="R11" s="7">
        <f t="shared" si="0"/>
        <v>200954102.38</v>
      </c>
    </row>
    <row r="12" spans="1:18" x14ac:dyDescent="0.25">
      <c r="B12" s="4" t="s">
        <v>36</v>
      </c>
      <c r="F12" s="1">
        <f>'Senior Citizen'!F11</f>
        <v>383684.46</v>
      </c>
      <c r="G12" s="1">
        <f>'Senior Citizen'!G11</f>
        <v>478327.52</v>
      </c>
      <c r="H12" s="1">
        <f>'Senior Citizen'!H11</f>
        <v>538518.62</v>
      </c>
      <c r="I12" s="1">
        <f>'Senior Citizen'!I11</f>
        <v>0</v>
      </c>
      <c r="J12" s="1">
        <f>'Senior Citizen'!J11</f>
        <v>0</v>
      </c>
      <c r="K12" s="1">
        <f>'Senior Citizen'!K11</f>
        <v>0</v>
      </c>
      <c r="L12" s="1">
        <f>'Senior Citizen'!L11</f>
        <v>0</v>
      </c>
      <c r="M12" s="1">
        <f>'Senior Citizen'!M11</f>
        <v>0</v>
      </c>
      <c r="N12" s="1">
        <f>'Senior Citizen'!N11</f>
        <v>0</v>
      </c>
      <c r="O12" s="1">
        <f>'Senior Citizen'!O11</f>
        <v>0</v>
      </c>
      <c r="P12" s="1">
        <f>'Senior Citizen'!P11</f>
        <v>0</v>
      </c>
      <c r="Q12" s="1">
        <f>'Senior Citizen'!Q11</f>
        <v>0</v>
      </c>
      <c r="R12" s="7">
        <f t="shared" si="0"/>
        <v>1400530.6</v>
      </c>
    </row>
    <row r="13" spans="1:18" x14ac:dyDescent="0.25">
      <c r="B13" s="4" t="s">
        <v>27</v>
      </c>
      <c r="F13" s="1">
        <f>Liquor!F13</f>
        <v>29101875.43</v>
      </c>
      <c r="G13" s="1">
        <f>Liquor!G13</f>
        <v>24806921.699999999</v>
      </c>
      <c r="H13" s="1">
        <f>Liquor!H13</f>
        <v>24196399.789999999</v>
      </c>
      <c r="I13" s="1">
        <f>Liquor!I13</f>
        <v>0</v>
      </c>
      <c r="J13" s="1">
        <f>Liquor!J13</f>
        <v>0</v>
      </c>
      <c r="K13" s="1">
        <f>Liquor!K13</f>
        <v>0</v>
      </c>
      <c r="L13" s="1">
        <f>Liquor!L13</f>
        <v>0</v>
      </c>
      <c r="M13" s="1">
        <f>Liquor!M13</f>
        <v>0</v>
      </c>
      <c r="N13" s="1">
        <f>Liquor!N13</f>
        <v>0</v>
      </c>
      <c r="O13" s="1">
        <f>Liquor!O13</f>
        <v>0</v>
      </c>
      <c r="P13" s="1">
        <f>Liquor!P13</f>
        <v>0</v>
      </c>
      <c r="Q13" s="1">
        <f>Liquor!Q13</f>
        <v>0</v>
      </c>
      <c r="R13" s="7">
        <f t="shared" si="0"/>
        <v>78105196.920000002</v>
      </c>
    </row>
    <row r="14" spans="1:18" x14ac:dyDescent="0.25">
      <c r="B14" s="4" t="s">
        <v>25</v>
      </c>
      <c r="F14" s="1">
        <f>'Public Utility'!F23</f>
        <v>95153315.709999993</v>
      </c>
      <c r="G14" s="1">
        <f>'Public Utility'!G23</f>
        <v>99462659.769999996</v>
      </c>
      <c r="H14" s="1">
        <f>'Public Utility'!H23</f>
        <v>171934361.81</v>
      </c>
      <c r="I14" s="1">
        <f>'Public Utility'!I23</f>
        <v>0</v>
      </c>
      <c r="J14" s="1">
        <f>'Public Utility'!J23</f>
        <v>0</v>
      </c>
      <c r="K14" s="1">
        <f>'Public Utility'!K23</f>
        <v>0</v>
      </c>
      <c r="L14" s="1">
        <f>'Public Utility'!L23</f>
        <v>0</v>
      </c>
      <c r="M14" s="1">
        <f>'Public Utility'!M23</f>
        <v>0</v>
      </c>
      <c r="N14" s="1">
        <f>'Public Utility'!N23</f>
        <v>0</v>
      </c>
      <c r="O14" s="1">
        <f>'Public Utility'!O23</f>
        <v>0</v>
      </c>
      <c r="P14" s="1">
        <f>'Public Utility'!P23</f>
        <v>0</v>
      </c>
      <c r="Q14" s="1">
        <f>'Public Utility'!Q23</f>
        <v>0</v>
      </c>
      <c r="R14" s="7">
        <f t="shared" si="0"/>
        <v>366550337.29000002</v>
      </c>
    </row>
    <row r="15" spans="1:18" x14ac:dyDescent="0.25">
      <c r="B15" s="4" t="s">
        <v>28</v>
      </c>
      <c r="F15" s="1">
        <f>Hotel!F11</f>
        <v>72777038.329999998</v>
      </c>
      <c r="G15" s="1">
        <f>Hotel!G11</f>
        <v>68040997.019999996</v>
      </c>
      <c r="H15" s="1">
        <f>Hotel!H11</f>
        <v>67558384.790000007</v>
      </c>
      <c r="I15" s="1">
        <f>Hotel!I11</f>
        <v>0</v>
      </c>
      <c r="J15" s="1">
        <f>Hotel!J11</f>
        <v>0</v>
      </c>
      <c r="K15" s="1">
        <f>Hotel!K11</f>
        <v>0</v>
      </c>
      <c r="L15" s="1">
        <f>Hotel!L11</f>
        <v>0</v>
      </c>
      <c r="M15" s="1">
        <f>Hotel!M11</f>
        <v>0</v>
      </c>
      <c r="N15" s="1">
        <f>Hotel!N11</f>
        <v>0</v>
      </c>
      <c r="O15" s="1">
        <f>Hotel!O11</f>
        <v>0</v>
      </c>
      <c r="P15" s="1">
        <f>Hotel!P11</f>
        <v>0</v>
      </c>
      <c r="Q15" s="1">
        <f>Hotel!Q11</f>
        <v>0</v>
      </c>
      <c r="R15" s="7">
        <f t="shared" si="0"/>
        <v>208376420.13999999</v>
      </c>
    </row>
    <row r="16" spans="1:18" x14ac:dyDescent="0.25">
      <c r="B16" s="4" t="s">
        <v>77</v>
      </c>
      <c r="F16" s="1">
        <f>'Real Estate Transfer'!F12</f>
        <v>12215641</v>
      </c>
      <c r="G16" s="1">
        <f>'Real Estate Transfer'!G12</f>
        <v>13519014</v>
      </c>
      <c r="H16" s="1">
        <f>'Real Estate Transfer'!H12</f>
        <v>11591163</v>
      </c>
      <c r="I16" s="1">
        <f>'Real Estate Transfer'!I12</f>
        <v>0</v>
      </c>
      <c r="J16" s="1">
        <f>'Real Estate Transfer'!J12</f>
        <v>0</v>
      </c>
      <c r="K16" s="1">
        <f>'Real Estate Transfer'!K12</f>
        <v>0</v>
      </c>
      <c r="L16" s="1">
        <f>'Real Estate Transfer'!L12</f>
        <v>0</v>
      </c>
      <c r="M16" s="1">
        <f>'Real Estate Transfer'!M12</f>
        <v>0</v>
      </c>
      <c r="N16" s="1">
        <f>'Real Estate Transfer'!N12</f>
        <v>0</v>
      </c>
      <c r="O16" s="1">
        <f>'Real Estate Transfer'!O12</f>
        <v>0</v>
      </c>
      <c r="P16" s="1">
        <f>'Real Estate Transfer'!P12</f>
        <v>0</v>
      </c>
      <c r="Q16" s="1">
        <f>'Real Estate Transfer'!Q12</f>
        <v>0</v>
      </c>
      <c r="R16" s="7">
        <f t="shared" si="0"/>
        <v>37325818</v>
      </c>
    </row>
    <row r="17" spans="1:18" x14ac:dyDescent="0.25">
      <c r="B17" s="4" t="s">
        <v>74</v>
      </c>
      <c r="F17" s="1">
        <f>'Charity Gaming'!F24</f>
        <v>1229617.3</v>
      </c>
      <c r="G17" s="1">
        <f>'Charity Gaming'!G24</f>
        <v>155992.71</v>
      </c>
      <c r="H17" s="1">
        <f>'Charity Gaming'!H24</f>
        <v>86498.54</v>
      </c>
      <c r="I17" s="1">
        <f>'Charity Gaming'!I24</f>
        <v>0</v>
      </c>
      <c r="J17" s="1">
        <f>'Charity Gaming'!J24</f>
        <v>0</v>
      </c>
      <c r="K17" s="1">
        <f>'Charity Gaming'!K24</f>
        <v>0</v>
      </c>
      <c r="L17" s="1">
        <f>'Charity Gaming'!L24</f>
        <v>0</v>
      </c>
      <c r="M17" s="1">
        <f>'Charity Gaming'!M24</f>
        <v>0</v>
      </c>
      <c r="N17" s="1">
        <f>'Charity Gaming'!N24</f>
        <v>0</v>
      </c>
      <c r="O17" s="1">
        <f>'Charity Gaming'!O24</f>
        <v>0</v>
      </c>
      <c r="P17" s="1">
        <f>'Charity Gaming'!P24</f>
        <v>0</v>
      </c>
      <c r="Q17" s="1">
        <f>'Charity Gaming'!Q24</f>
        <v>0</v>
      </c>
      <c r="R17" s="7">
        <f t="shared" si="0"/>
        <v>1472108.55</v>
      </c>
    </row>
    <row r="18" spans="1:18" x14ac:dyDescent="0.25">
      <c r="B18" s="4" t="s">
        <v>31</v>
      </c>
      <c r="F18" s="1">
        <f>'Private Vehicle Use'!F11</f>
        <v>5717726.6100000003</v>
      </c>
      <c r="G18" s="1">
        <f>'Private Vehicle Use'!G11</f>
        <v>8283415.2199999997</v>
      </c>
      <c r="H18" s="1">
        <f>'Private Vehicle Use'!H11</f>
        <v>9308178.6099999994</v>
      </c>
      <c r="I18" s="1">
        <f>'Private Vehicle Use'!I11</f>
        <v>0</v>
      </c>
      <c r="J18" s="1">
        <f>'Private Vehicle Use'!J11</f>
        <v>0</v>
      </c>
      <c r="K18" s="1">
        <f>'Private Vehicle Use'!K11</f>
        <v>0</v>
      </c>
      <c r="L18" s="1">
        <f>'Private Vehicle Use'!L11</f>
        <v>0</v>
      </c>
      <c r="M18" s="1">
        <f>'Private Vehicle Use'!M11</f>
        <v>0</v>
      </c>
      <c r="N18" s="1">
        <f>'Private Vehicle Use'!N11</f>
        <v>0</v>
      </c>
      <c r="O18" s="1">
        <f>'Private Vehicle Use'!O11</f>
        <v>0</v>
      </c>
      <c r="P18" s="1">
        <f>'Private Vehicle Use'!P11</f>
        <v>0</v>
      </c>
      <c r="Q18" s="1">
        <f>'Private Vehicle Use'!Q11</f>
        <v>0</v>
      </c>
      <c r="R18" s="7">
        <f t="shared" si="0"/>
        <v>23309320.440000001</v>
      </c>
    </row>
    <row r="19" spans="1:18" x14ac:dyDescent="0.25">
      <c r="B19" s="4" t="s">
        <v>51</v>
      </c>
      <c r="F19" s="1">
        <f>'General Office'!F15</f>
        <v>4151970.91</v>
      </c>
      <c r="G19" s="1">
        <f>'General Office'!G15</f>
        <v>8362544.7400000002</v>
      </c>
      <c r="H19" s="1">
        <f>'General Office'!H15</f>
        <v>19055623.940000001</v>
      </c>
      <c r="I19" s="1">
        <f>'General Office'!I15</f>
        <v>0</v>
      </c>
      <c r="J19" s="1">
        <f>'General Office'!J15</f>
        <v>0</v>
      </c>
      <c r="K19" s="1">
        <f>'General Office'!K15</f>
        <v>0</v>
      </c>
      <c r="L19" s="1">
        <f>'General Office'!L15</f>
        <v>0</v>
      </c>
      <c r="M19" s="1">
        <f>'General Office'!M15</f>
        <v>0</v>
      </c>
      <c r="N19" s="1">
        <f>'General Office'!N15</f>
        <v>0</v>
      </c>
      <c r="O19" s="1">
        <f>'General Office'!O15</f>
        <v>0</v>
      </c>
      <c r="P19" s="1">
        <f>'General Office'!P15</f>
        <v>0</v>
      </c>
      <c r="Q19" s="1">
        <f>'General Office'!Q15</f>
        <v>0</v>
      </c>
      <c r="R19" s="7">
        <f t="shared" si="0"/>
        <v>31570139.59</v>
      </c>
    </row>
    <row r="20" spans="1:18" x14ac:dyDescent="0.25">
      <c r="B20" s="4" t="s">
        <v>32</v>
      </c>
      <c r="F20" s="1">
        <f>'Business Income'!F19</f>
        <v>524145393.06</v>
      </c>
      <c r="G20" s="1">
        <f>'Business Income'!G19</f>
        <v>173455284.97999999</v>
      </c>
      <c r="H20" s="1">
        <f>'Business Income'!H19</f>
        <v>2817594154.1700001</v>
      </c>
      <c r="I20" s="1">
        <f>'Business Income'!I19</f>
        <v>0</v>
      </c>
      <c r="J20" s="1">
        <f>'Business Income'!J19</f>
        <v>0</v>
      </c>
      <c r="K20" s="1">
        <f>'Business Income'!K19</f>
        <v>0</v>
      </c>
      <c r="L20" s="1">
        <f>'Business Income'!L19</f>
        <v>0</v>
      </c>
      <c r="M20" s="1">
        <f>'Business Income'!M19</f>
        <v>0</v>
      </c>
      <c r="N20" s="1">
        <f>'Business Income'!N19</f>
        <v>0</v>
      </c>
      <c r="O20" s="1">
        <f>'Business Income'!O19</f>
        <v>0</v>
      </c>
      <c r="P20" s="1">
        <f>'Business Income'!P19</f>
        <v>0</v>
      </c>
      <c r="Q20" s="1">
        <f>'Business Income'!Q19</f>
        <v>0</v>
      </c>
      <c r="R20" s="7">
        <f t="shared" si="0"/>
        <v>3515194832.21</v>
      </c>
    </row>
    <row r="21" spans="1:18" x14ac:dyDescent="0.25">
      <c r="B21" s="4" t="s">
        <v>33</v>
      </c>
      <c r="F21" s="1">
        <f>'Individual Income'!F15</f>
        <v>2143278301.9000001</v>
      </c>
      <c r="G21" s="1">
        <f>'Individual Income'!G15</f>
        <v>1928977956.5999999</v>
      </c>
      <c r="H21" s="1">
        <f>'Individual Income'!H15</f>
        <v>2668320254.3000002</v>
      </c>
      <c r="I21" s="1">
        <f>'Individual Income'!I15</f>
        <v>0</v>
      </c>
      <c r="J21" s="1">
        <f>'Individual Income'!J15</f>
        <v>0</v>
      </c>
      <c r="K21" s="1">
        <f>'Individual Income'!K15</f>
        <v>0</v>
      </c>
      <c r="L21" s="1">
        <f>'Individual Income'!L15</f>
        <v>0</v>
      </c>
      <c r="M21" s="1">
        <f>'Individual Income'!M15</f>
        <v>0</v>
      </c>
      <c r="N21" s="1">
        <f>'Individual Income'!N15</f>
        <v>0</v>
      </c>
      <c r="O21" s="1">
        <f>'Individual Income'!O15</f>
        <v>0</v>
      </c>
      <c r="P21" s="1">
        <f>'Individual Income'!P15</f>
        <v>0</v>
      </c>
      <c r="Q21" s="1">
        <f>'Individual Income'!Q15</f>
        <v>0</v>
      </c>
      <c r="R21" s="7">
        <f t="shared" si="0"/>
        <v>6740576512.8000002</v>
      </c>
    </row>
    <row r="22" spans="1:18" x14ac:dyDescent="0.25">
      <c r="B22" s="4" t="s">
        <v>34</v>
      </c>
      <c r="F22" s="1">
        <f>'Automobile Renting'!F11</f>
        <v>11476593.35</v>
      </c>
      <c r="G22" s="1">
        <f>'Automobile Renting'!G11</f>
        <v>12517090.33</v>
      </c>
      <c r="H22" s="1">
        <f>'Automobile Renting'!H11</f>
        <v>11580735.140000001</v>
      </c>
      <c r="I22" s="1">
        <f>'Automobile Renting'!I11</f>
        <v>0</v>
      </c>
      <c r="J22" s="1">
        <f>'Automobile Renting'!J11</f>
        <v>0</v>
      </c>
      <c r="K22" s="1">
        <f>'Automobile Renting'!K11</f>
        <v>0</v>
      </c>
      <c r="L22" s="1">
        <f>'Automobile Renting'!L11</f>
        <v>0</v>
      </c>
      <c r="M22" s="1">
        <f>'Automobile Renting'!M11</f>
        <v>0</v>
      </c>
      <c r="N22" s="1">
        <f>'Automobile Renting'!N11</f>
        <v>0</v>
      </c>
      <c r="O22" s="1">
        <f>'Automobile Renting'!O11</f>
        <v>0</v>
      </c>
      <c r="P22" s="1">
        <f>'Automobile Renting'!P11</f>
        <v>0</v>
      </c>
      <c r="Q22" s="1">
        <f>'Automobile Renting'!Q11</f>
        <v>0</v>
      </c>
      <c r="R22" s="7">
        <f t="shared" si="0"/>
        <v>35574418.82</v>
      </c>
    </row>
    <row r="23" spans="1:18" x14ac:dyDescent="0.25">
      <c r="B23" s="4" t="s">
        <v>37</v>
      </c>
      <c r="F23" s="1">
        <f>'Live Adult'!F11</f>
        <v>2415.14</v>
      </c>
      <c r="G23" s="1">
        <f>'Live Adult'!G11</f>
        <v>2415.14</v>
      </c>
      <c r="H23" s="1">
        <f>'Live Adult'!H11</f>
        <v>2415.14</v>
      </c>
      <c r="I23" s="1">
        <f>'Live Adult'!I11</f>
        <v>0</v>
      </c>
      <c r="J23" s="1">
        <f>'Live Adult'!J11</f>
        <v>0</v>
      </c>
      <c r="K23" s="1">
        <f>'Live Adult'!K11</f>
        <v>0</v>
      </c>
      <c r="L23" s="1">
        <f>'Live Adult'!L11</f>
        <v>0</v>
      </c>
      <c r="M23" s="1">
        <f>'Live Adult'!M11</f>
        <v>0</v>
      </c>
      <c r="N23" s="1">
        <f>'Live Adult'!N11</f>
        <v>0</v>
      </c>
      <c r="O23" s="1">
        <f>'Live Adult'!O11</f>
        <v>0</v>
      </c>
      <c r="P23" s="1">
        <f>'Live Adult'!P11</f>
        <v>0</v>
      </c>
      <c r="Q23" s="1">
        <f>'Live Adult'!Q11</f>
        <v>0</v>
      </c>
      <c r="R23" s="7">
        <f t="shared" si="0"/>
        <v>7245.42</v>
      </c>
    </row>
    <row r="24" spans="1:18" x14ac:dyDescent="0.25">
      <c r="B24" s="4" t="s">
        <v>70</v>
      </c>
      <c r="F24" s="2">
        <f>Cannabis!F12</f>
        <v>45750883.109999999</v>
      </c>
      <c r="G24" s="2">
        <f>Cannabis!G12</f>
        <v>42785290.329999998</v>
      </c>
      <c r="H24" s="2">
        <f>Cannabis!H12</f>
        <v>39188111.399999999</v>
      </c>
      <c r="I24" s="2">
        <f>Cannabis!I12</f>
        <v>0</v>
      </c>
      <c r="J24" s="2">
        <f>Cannabis!J12</f>
        <v>0</v>
      </c>
      <c r="K24" s="2">
        <f>Cannabis!K12</f>
        <v>0</v>
      </c>
      <c r="L24" s="2">
        <f>Cannabis!L12</f>
        <v>0</v>
      </c>
      <c r="M24" s="2">
        <f>Cannabis!M12</f>
        <v>0</v>
      </c>
      <c r="N24" s="2">
        <f>Cannabis!N12</f>
        <v>0</v>
      </c>
      <c r="O24" s="2">
        <f>Cannabis!O12</f>
        <v>0</v>
      </c>
      <c r="P24" s="2">
        <f>Cannabis!P12</f>
        <v>0</v>
      </c>
      <c r="Q24" s="2">
        <f>Cannabis!Q12</f>
        <v>0</v>
      </c>
      <c r="R24" s="8">
        <f>ROUND(SUM(F24:Q24),2)</f>
        <v>127724284.84</v>
      </c>
    </row>
    <row r="25" spans="1:18" x14ac:dyDescent="0.25">
      <c r="F25" s="9">
        <f t="shared" ref="F25:R25" si="1">ROUND(SUM(F9:F24),2)</f>
        <v>5480934129.3199997</v>
      </c>
      <c r="G25" s="9">
        <f t="shared" si="1"/>
        <v>4848080867.2799997</v>
      </c>
      <c r="H25" s="9">
        <f t="shared" si="1"/>
        <v>8309738923.2700005</v>
      </c>
      <c r="I25" s="9">
        <f t="shared" si="1"/>
        <v>0</v>
      </c>
      <c r="J25" s="9">
        <f t="shared" si="1"/>
        <v>0</v>
      </c>
      <c r="K25" s="9">
        <f t="shared" si="1"/>
        <v>0</v>
      </c>
      <c r="L25" s="9">
        <f t="shared" si="1"/>
        <v>0</v>
      </c>
      <c r="M25" s="9">
        <f t="shared" si="1"/>
        <v>0</v>
      </c>
      <c r="N25" s="9">
        <f t="shared" si="1"/>
        <v>0</v>
      </c>
      <c r="O25" s="9">
        <f t="shared" si="1"/>
        <v>0</v>
      </c>
      <c r="P25" s="9">
        <f t="shared" si="1"/>
        <v>0</v>
      </c>
      <c r="Q25" s="9">
        <f t="shared" si="1"/>
        <v>0</v>
      </c>
      <c r="R25" s="9">
        <f t="shared" si="1"/>
        <v>18638753919.869999</v>
      </c>
    </row>
    <row r="27" spans="1:18" x14ac:dyDescent="0.25">
      <c r="A27" s="4" t="s">
        <v>4</v>
      </c>
    </row>
    <row r="28" spans="1:18" x14ac:dyDescent="0.25">
      <c r="B28" s="4" t="s">
        <v>12</v>
      </c>
    </row>
    <row r="29" spans="1:18" x14ac:dyDescent="0.25">
      <c r="B29" s="4" t="s">
        <v>13</v>
      </c>
    </row>
    <row r="30" spans="1:18" x14ac:dyDescent="0.25">
      <c r="C30" s="4" t="s">
        <v>7</v>
      </c>
      <c r="F30" s="9">
        <f>ROUND('Sales and Use'!F37+'Motor Fuel'!F22+Cigarette!F21+'Senior Citizen'!F16+Liquor!F18+'Public Utility'!F28+Hotel!F16+'Real Estate Transfer'!F17+'Charity Gaming'!F29+'Private Vehicle Use'!F16+'General Office'!F20+'Business Income'!F24+'Individual Income'!F20+'Automobile Renting'!F16+'Live Adult'!F16+Cannabis!F17,2)</f>
        <v>614776611.29999995</v>
      </c>
      <c r="G30" s="9">
        <f>ROUND('Sales and Use'!G37+'Motor Fuel'!G22+Cigarette!G21+'Senior Citizen'!G16+Liquor!G18+'Public Utility'!G28+Hotel!G16+'Real Estate Transfer'!G17+'Charity Gaming'!G29+'Private Vehicle Use'!G16+'General Office'!G20+'Business Income'!G24+'Individual Income'!G20+'Automobile Renting'!G16+'Live Adult'!G16+Cannabis!G17,2)</f>
        <v>545986949.88</v>
      </c>
      <c r="H30" s="9">
        <f>ROUND('Sales and Use'!H37+'Motor Fuel'!H22+Cigarette!H21+'Senior Citizen'!H16+Liquor!H18+'Public Utility'!H28+Hotel!H16+'Real Estate Transfer'!H17+'Charity Gaming'!H29+'Private Vehicle Use'!H16+'General Office'!H20+'Business Income'!H24+'Individual Income'!H20+'Automobile Renting'!H16+'Live Adult'!H16+Cannabis!H17,2)</f>
        <v>636834394.10000002</v>
      </c>
      <c r="I30" s="9">
        <f>ROUND('Sales and Use'!I37+'Motor Fuel'!I22+Cigarette!I21+'Senior Citizen'!I16+Liquor!I18+'Public Utility'!I28+Hotel!I16+'Real Estate Transfer'!I17+'Charity Gaming'!I29+'Private Vehicle Use'!I16+'General Office'!I20+'Business Income'!I24+'Individual Income'!I20+'Automobile Renting'!I16+'Live Adult'!I16+Cannabis!I17,2)</f>
        <v>0</v>
      </c>
      <c r="J30" s="9">
        <f>ROUND('Sales and Use'!J37+'Motor Fuel'!J22+Cigarette!J21+'Senior Citizen'!J16+Liquor!J18+'Public Utility'!J28+Hotel!J16+'Real Estate Transfer'!J17+'Charity Gaming'!J29+'Private Vehicle Use'!J16+'General Office'!J20+'Business Income'!J24+'Individual Income'!J20+'Automobile Renting'!J16+'Live Adult'!J16+Cannabis!J17,2)</f>
        <v>0</v>
      </c>
      <c r="K30" s="9">
        <f>ROUND('Sales and Use'!K37+'Motor Fuel'!K22+Cigarette!K21+'Senior Citizen'!K16+Liquor!K18+'Public Utility'!K28+Hotel!K16+'Real Estate Transfer'!K17+'Charity Gaming'!K29+'Private Vehicle Use'!K16+'General Office'!K20+'Business Income'!K24+'Individual Income'!K20+'Automobile Renting'!K16+'Live Adult'!K16+Cannabis!K17,2)</f>
        <v>0</v>
      </c>
      <c r="L30" s="9">
        <f>ROUND('Sales and Use'!L37+'Motor Fuel'!L22+Cigarette!L21+'Senior Citizen'!L16+Liquor!L18+'Public Utility'!L28+Hotel!L16+'Real Estate Transfer'!L17+'Charity Gaming'!L29+'Private Vehicle Use'!L16+'General Office'!L20+'Business Income'!L24+'Individual Income'!L20+'Automobile Renting'!L16+'Live Adult'!L16+Cannabis!L17,2)</f>
        <v>0</v>
      </c>
      <c r="M30" s="9">
        <f>ROUND('Sales and Use'!M37+'Motor Fuel'!M22+Cigarette!M21+'Senior Citizen'!M16+Liquor!M18+'Public Utility'!M28+Hotel!M16+'Real Estate Transfer'!M17+'Charity Gaming'!M29+'Private Vehicle Use'!M16+'General Office'!M20+'Business Income'!M24+'Individual Income'!M20+'Automobile Renting'!M16+'Live Adult'!M16+Cannabis!M17,2)</f>
        <v>0</v>
      </c>
      <c r="N30" s="9">
        <f>ROUND('Sales and Use'!N37+'Motor Fuel'!N22+Cigarette!N21+'Senior Citizen'!N16+Liquor!N18+'Public Utility'!N28+Hotel!N16+'Real Estate Transfer'!N17+'Charity Gaming'!N29+'Private Vehicle Use'!N16+'General Office'!N20+'Business Income'!N24+'Individual Income'!N20+'Automobile Renting'!N16+'Live Adult'!N16+Cannabis!N17,2)</f>
        <v>0</v>
      </c>
      <c r="O30" s="9">
        <f>ROUND('Sales and Use'!O37+'Motor Fuel'!O22+Cigarette!O21+'Senior Citizen'!O16+Liquor!O18+'Public Utility'!O28+Hotel!O16+'Real Estate Transfer'!O17+'Charity Gaming'!O29+'Private Vehicle Use'!O16+'General Office'!O20+'Business Income'!O24+'Individual Income'!O20+'Automobile Renting'!O16+'Live Adult'!O16+Cannabis!O17,2)</f>
        <v>0</v>
      </c>
      <c r="P30" s="9">
        <f>ROUND('Sales and Use'!P37+'Motor Fuel'!P22+Cigarette!P21+'Senior Citizen'!P16+Liquor!P18+'Public Utility'!P28+Hotel!P16+'Real Estate Transfer'!P17+'Charity Gaming'!P29+'Private Vehicle Use'!P16+'General Office'!P20+'Business Income'!P24+'Individual Income'!P20+'Automobile Renting'!P16+'Live Adult'!P16+Cannabis!P17,2)</f>
        <v>0</v>
      </c>
      <c r="Q30" s="9">
        <f>ROUND('Sales and Use'!Q37+'Motor Fuel'!Q22+Cigarette!Q21+'Senior Citizen'!Q16+Liquor!Q18+'Public Utility'!Q28+Hotel!Q16+'Real Estate Transfer'!Q17+'Charity Gaming'!Q29+'Private Vehicle Use'!Q16+'General Office'!Q20+'Business Income'!Q24+'Individual Income'!Q20+'Automobile Renting'!Q16+'Live Adult'!Q16+Cannabis!Q17,2)</f>
        <v>0</v>
      </c>
      <c r="R30" s="7">
        <f>IF(ISNA(LOOKUP(2,1/(F6:Q6&lt;&gt;""),F30:Q30)),0,LOOKUP(2,1/(F6:Q6&lt;&gt;""),F30:Q30))</f>
        <v>636834394.10000002</v>
      </c>
    </row>
    <row r="31" spans="1:18" x14ac:dyDescent="0.25">
      <c r="C31" s="4" t="s">
        <v>8</v>
      </c>
      <c r="F31" s="2">
        <f>ROUND('Sales and Use'!F38+'Motor Fuel'!F23+Cigarette!F22+'Senior Citizen'!F17+Liquor!F19+'Public Utility'!F29+Hotel!F17+'Real Estate Transfer'!F18+'Charity Gaming'!F30+'Private Vehicle Use'!F17+'General Office'!F21+'Business Income'!F25+'Individual Income'!F21+'Automobile Renting'!F17+'Live Adult'!F17+Cannabis!F18,2)</f>
        <v>530459914.67000002</v>
      </c>
      <c r="G31" s="2">
        <f t="shared" ref="G31:Q31" si="2">IF(G6="",0,F30)</f>
        <v>614776611.29999995</v>
      </c>
      <c r="H31" s="2">
        <f t="shared" si="2"/>
        <v>545986949.88</v>
      </c>
      <c r="I31" s="2">
        <f t="shared" si="2"/>
        <v>0</v>
      </c>
      <c r="J31" s="2">
        <f t="shared" si="2"/>
        <v>0</v>
      </c>
      <c r="K31" s="2">
        <f t="shared" si="2"/>
        <v>0</v>
      </c>
      <c r="L31" s="2">
        <f t="shared" si="2"/>
        <v>0</v>
      </c>
      <c r="M31" s="2">
        <f t="shared" si="2"/>
        <v>0</v>
      </c>
      <c r="N31" s="2">
        <f t="shared" si="2"/>
        <v>0</v>
      </c>
      <c r="O31" s="2">
        <f t="shared" si="2"/>
        <v>0</v>
      </c>
      <c r="P31" s="2">
        <f t="shared" si="2"/>
        <v>0</v>
      </c>
      <c r="Q31" s="2">
        <f t="shared" si="2"/>
        <v>0</v>
      </c>
      <c r="R31" s="8">
        <f>F31</f>
        <v>530459914.67000002</v>
      </c>
    </row>
    <row r="32" spans="1:18" x14ac:dyDescent="0.25">
      <c r="C32" s="4" t="s">
        <v>9</v>
      </c>
      <c r="F32" s="7">
        <f>ROUND(F30-F31,2)</f>
        <v>84316696.629999995</v>
      </c>
      <c r="G32" s="7">
        <f t="shared" ref="G32:R32" si="3">ROUND(G30-G31,2)</f>
        <v>-68789661.420000002</v>
      </c>
      <c r="H32" s="7">
        <f t="shared" si="3"/>
        <v>90847444.219999999</v>
      </c>
      <c r="I32" s="7">
        <f t="shared" si="3"/>
        <v>0</v>
      </c>
      <c r="J32" s="7">
        <f t="shared" si="3"/>
        <v>0</v>
      </c>
      <c r="K32" s="7">
        <f t="shared" si="3"/>
        <v>0</v>
      </c>
      <c r="L32" s="7">
        <f t="shared" si="3"/>
        <v>0</v>
      </c>
      <c r="M32" s="7">
        <f t="shared" si="3"/>
        <v>0</v>
      </c>
      <c r="N32" s="7">
        <f t="shared" si="3"/>
        <v>0</v>
      </c>
      <c r="O32" s="7">
        <f t="shared" si="3"/>
        <v>0</v>
      </c>
      <c r="P32" s="7">
        <f t="shared" si="3"/>
        <v>0</v>
      </c>
      <c r="Q32" s="7">
        <f t="shared" si="3"/>
        <v>0</v>
      </c>
      <c r="R32" s="7">
        <f t="shared" si="3"/>
        <v>106374479.43000001</v>
      </c>
    </row>
    <row r="34" spans="1:18" x14ac:dyDescent="0.25">
      <c r="A34" s="4" t="s">
        <v>11</v>
      </c>
    </row>
    <row r="35" spans="1:18" x14ac:dyDescent="0.25">
      <c r="B35" s="4" t="s">
        <v>67</v>
      </c>
      <c r="F35" s="7">
        <f>'Sales and Use'!F94</f>
        <v>2219453986.5999999</v>
      </c>
      <c r="G35" s="7">
        <f>'Sales and Use'!G94</f>
        <v>2124804638.71</v>
      </c>
      <c r="H35" s="7">
        <f>'Sales and Use'!H94</f>
        <v>2165417434.6100001</v>
      </c>
      <c r="I35" s="7">
        <f>'Sales and Use'!I94</f>
        <v>0</v>
      </c>
      <c r="J35" s="7">
        <f>'Sales and Use'!J94</f>
        <v>0</v>
      </c>
      <c r="K35" s="7">
        <f>'Sales and Use'!K94</f>
        <v>0</v>
      </c>
      <c r="L35" s="7">
        <f>'Sales and Use'!L94</f>
        <v>0</v>
      </c>
      <c r="M35" s="7">
        <f>'Sales and Use'!M94</f>
        <v>0</v>
      </c>
      <c r="N35" s="7">
        <f>'Sales and Use'!N94</f>
        <v>0</v>
      </c>
      <c r="O35" s="7">
        <f>'Sales and Use'!O94</f>
        <v>0</v>
      </c>
      <c r="P35" s="7">
        <f>'Sales and Use'!P94</f>
        <v>0</v>
      </c>
      <c r="Q35" s="7">
        <f>'Sales and Use'!Q94</f>
        <v>0</v>
      </c>
      <c r="R35" s="7">
        <f t="shared" ref="R35:R49" si="4">ROUND(SUM(F35:Q35),2)</f>
        <v>6509676059.9200001</v>
      </c>
    </row>
    <row r="36" spans="1:18" x14ac:dyDescent="0.25">
      <c r="B36" s="4" t="s">
        <v>24</v>
      </c>
      <c r="F36" s="1">
        <f>'Motor Fuel'!F36</f>
        <v>248894726.99000001</v>
      </c>
      <c r="G36" s="1">
        <f>'Motor Fuel'!G36</f>
        <v>265505965.06999999</v>
      </c>
      <c r="H36" s="1">
        <f>'Motor Fuel'!H36</f>
        <v>258224357.18000001</v>
      </c>
      <c r="I36" s="1">
        <f>'Motor Fuel'!I36</f>
        <v>0</v>
      </c>
      <c r="J36" s="1">
        <f>'Motor Fuel'!J36</f>
        <v>0</v>
      </c>
      <c r="K36" s="1">
        <f>'Motor Fuel'!K36</f>
        <v>0</v>
      </c>
      <c r="L36" s="1">
        <f>'Motor Fuel'!L36</f>
        <v>0</v>
      </c>
      <c r="M36" s="1">
        <f>'Motor Fuel'!M36</f>
        <v>0</v>
      </c>
      <c r="N36" s="1">
        <f>'Motor Fuel'!N36</f>
        <v>0</v>
      </c>
      <c r="O36" s="1">
        <f>'Motor Fuel'!O36</f>
        <v>0</v>
      </c>
      <c r="P36" s="1">
        <f>'Motor Fuel'!P36</f>
        <v>0</v>
      </c>
      <c r="Q36" s="1">
        <f>'Motor Fuel'!Q36</f>
        <v>0</v>
      </c>
      <c r="R36" s="7">
        <f t="shared" si="4"/>
        <v>772625049.24000001</v>
      </c>
    </row>
    <row r="37" spans="1:18" x14ac:dyDescent="0.25">
      <c r="B37" s="4" t="s">
        <v>26</v>
      </c>
      <c r="F37" s="1">
        <f>Cigarette!F39</f>
        <v>74244778.030000001</v>
      </c>
      <c r="G37" s="1">
        <f>Cigarette!G39</f>
        <v>63416421.82</v>
      </c>
      <c r="H37" s="1">
        <f>Cigarette!H39</f>
        <v>59435250.729999997</v>
      </c>
      <c r="I37" s="1">
        <f>Cigarette!I39</f>
        <v>0</v>
      </c>
      <c r="J37" s="1">
        <f>Cigarette!J39</f>
        <v>0</v>
      </c>
      <c r="K37" s="1">
        <f>Cigarette!K39</f>
        <v>0</v>
      </c>
      <c r="L37" s="1">
        <f>Cigarette!L39</f>
        <v>0</v>
      </c>
      <c r="M37" s="1">
        <f>Cigarette!M39</f>
        <v>0</v>
      </c>
      <c r="N37" s="1">
        <f>Cigarette!N39</f>
        <v>0</v>
      </c>
      <c r="O37" s="1">
        <f>Cigarette!O39</f>
        <v>0</v>
      </c>
      <c r="P37" s="1">
        <f>Cigarette!P39</f>
        <v>0</v>
      </c>
      <c r="Q37" s="1">
        <f>Cigarette!Q39</f>
        <v>0</v>
      </c>
      <c r="R37" s="7">
        <f t="shared" si="4"/>
        <v>197096450.58000001</v>
      </c>
    </row>
    <row r="38" spans="1:18" x14ac:dyDescent="0.25">
      <c r="B38" s="4" t="s">
        <v>36</v>
      </c>
      <c r="F38" s="1">
        <f>'Senior Citizen'!F23</f>
        <v>445858.38</v>
      </c>
      <c r="G38" s="1">
        <f>'Senior Citizen'!G23</f>
        <v>452370.59</v>
      </c>
      <c r="H38" s="1">
        <f>'Senior Citizen'!H23</f>
        <v>437198.65</v>
      </c>
      <c r="I38" s="1">
        <f>'Senior Citizen'!I23</f>
        <v>0</v>
      </c>
      <c r="J38" s="1">
        <f>'Senior Citizen'!J23</f>
        <v>0</v>
      </c>
      <c r="K38" s="1">
        <f>'Senior Citizen'!K23</f>
        <v>0</v>
      </c>
      <c r="L38" s="1">
        <f>'Senior Citizen'!L23</f>
        <v>0</v>
      </c>
      <c r="M38" s="1">
        <f>'Senior Citizen'!M23</f>
        <v>0</v>
      </c>
      <c r="N38" s="1">
        <f>'Senior Citizen'!N23</f>
        <v>0</v>
      </c>
      <c r="O38" s="1">
        <f>'Senior Citizen'!O23</f>
        <v>0</v>
      </c>
      <c r="P38" s="1">
        <f>'Senior Citizen'!P23</f>
        <v>0</v>
      </c>
      <c r="Q38" s="1">
        <f>'Senior Citizen'!Q23</f>
        <v>0</v>
      </c>
      <c r="R38" s="7">
        <f t="shared" si="4"/>
        <v>1335427.6200000001</v>
      </c>
    </row>
    <row r="39" spans="1:18" x14ac:dyDescent="0.25">
      <c r="B39" s="4" t="s">
        <v>27</v>
      </c>
      <c r="F39" s="1">
        <f>Liquor!F26</f>
        <v>29077437.399999999</v>
      </c>
      <c r="G39" s="1">
        <f>Liquor!G26</f>
        <v>24804001.870000001</v>
      </c>
      <c r="H39" s="1">
        <f>Liquor!H26</f>
        <v>24241399.670000002</v>
      </c>
      <c r="I39" s="1">
        <f>Liquor!I26</f>
        <v>0</v>
      </c>
      <c r="J39" s="1">
        <f>Liquor!J26</f>
        <v>0</v>
      </c>
      <c r="K39" s="1">
        <f>Liquor!K26</f>
        <v>0</v>
      </c>
      <c r="L39" s="1">
        <f>Liquor!L26</f>
        <v>0</v>
      </c>
      <c r="M39" s="1">
        <f>Liquor!M26</f>
        <v>0</v>
      </c>
      <c r="N39" s="1">
        <f>Liquor!N26</f>
        <v>0</v>
      </c>
      <c r="O39" s="1">
        <f>Liquor!O26</f>
        <v>0</v>
      </c>
      <c r="P39" s="1">
        <f>Liquor!P26</f>
        <v>0</v>
      </c>
      <c r="Q39" s="1">
        <f>Liquor!Q26</f>
        <v>0</v>
      </c>
      <c r="R39" s="7">
        <f t="shared" si="4"/>
        <v>78122838.939999998</v>
      </c>
    </row>
    <row r="40" spans="1:18" x14ac:dyDescent="0.25">
      <c r="B40" s="4" t="s">
        <v>25</v>
      </c>
      <c r="F40" s="1">
        <f>'Public Utility'!F52</f>
        <v>95541886.049999997</v>
      </c>
      <c r="G40" s="1">
        <f>'Public Utility'!G52</f>
        <v>99937376.390000001</v>
      </c>
      <c r="H40" s="1">
        <f>'Public Utility'!H52</f>
        <v>172598760.59</v>
      </c>
      <c r="I40" s="1">
        <f>'Public Utility'!I52</f>
        <v>0</v>
      </c>
      <c r="J40" s="1">
        <f>'Public Utility'!J52</f>
        <v>0</v>
      </c>
      <c r="K40" s="1">
        <f>'Public Utility'!K52</f>
        <v>0</v>
      </c>
      <c r="L40" s="1">
        <f>'Public Utility'!L52</f>
        <v>0</v>
      </c>
      <c r="M40" s="1">
        <f>'Public Utility'!M52</f>
        <v>0</v>
      </c>
      <c r="N40" s="1">
        <f>'Public Utility'!N52</f>
        <v>0</v>
      </c>
      <c r="O40" s="1">
        <f>'Public Utility'!O52</f>
        <v>0</v>
      </c>
      <c r="P40" s="1">
        <f>'Public Utility'!P52</f>
        <v>0</v>
      </c>
      <c r="Q40" s="1">
        <f>'Public Utility'!Q52</f>
        <v>0</v>
      </c>
      <c r="R40" s="7">
        <f t="shared" si="4"/>
        <v>368078023.02999997</v>
      </c>
    </row>
    <row r="41" spans="1:18" x14ac:dyDescent="0.25">
      <c r="B41" s="4" t="s">
        <v>28</v>
      </c>
      <c r="F41" s="1">
        <f>Hotel!F34</f>
        <v>78986417.519999996</v>
      </c>
      <c r="G41" s="1">
        <f>Hotel!G34</f>
        <v>65754458.329999998</v>
      </c>
      <c r="H41" s="1">
        <f>Hotel!H34</f>
        <v>71917702.790000007</v>
      </c>
      <c r="I41" s="1">
        <f>Hotel!I34</f>
        <v>0</v>
      </c>
      <c r="J41" s="1">
        <f>Hotel!J34</f>
        <v>0</v>
      </c>
      <c r="K41" s="1">
        <f>Hotel!K34</f>
        <v>0</v>
      </c>
      <c r="L41" s="1">
        <f>Hotel!L34</f>
        <v>0</v>
      </c>
      <c r="M41" s="1">
        <f>Hotel!M34</f>
        <v>0</v>
      </c>
      <c r="N41" s="1">
        <f>Hotel!N34</f>
        <v>0</v>
      </c>
      <c r="O41" s="1">
        <f>Hotel!O34</f>
        <v>0</v>
      </c>
      <c r="P41" s="1">
        <f>Hotel!P34</f>
        <v>0</v>
      </c>
      <c r="Q41" s="1">
        <f>Hotel!Q34</f>
        <v>0</v>
      </c>
      <c r="R41" s="7">
        <f t="shared" si="4"/>
        <v>216658578.63999999</v>
      </c>
    </row>
    <row r="42" spans="1:18" x14ac:dyDescent="0.25">
      <c r="B42" s="4" t="s">
        <v>77</v>
      </c>
      <c r="F42" s="1">
        <f>'Real Estate Transfer'!F28</f>
        <v>12214377</v>
      </c>
      <c r="G42" s="1">
        <f>'Real Estate Transfer'!G28</f>
        <v>13522438</v>
      </c>
      <c r="H42" s="1">
        <f>'Real Estate Transfer'!H28</f>
        <v>11534843.5</v>
      </c>
      <c r="I42" s="1">
        <f>'Real Estate Transfer'!I28</f>
        <v>0</v>
      </c>
      <c r="J42" s="1">
        <f>'Real Estate Transfer'!J28</f>
        <v>0</v>
      </c>
      <c r="K42" s="1">
        <f>'Real Estate Transfer'!K28</f>
        <v>0</v>
      </c>
      <c r="L42" s="1">
        <f>'Real Estate Transfer'!L28</f>
        <v>0</v>
      </c>
      <c r="M42" s="1">
        <f>'Real Estate Transfer'!M28</f>
        <v>0</v>
      </c>
      <c r="N42" s="1">
        <f>'Real Estate Transfer'!N28</f>
        <v>0</v>
      </c>
      <c r="O42" s="1">
        <f>'Real Estate Transfer'!O28</f>
        <v>0</v>
      </c>
      <c r="P42" s="1">
        <f>'Real Estate Transfer'!P28</f>
        <v>0</v>
      </c>
      <c r="Q42" s="1">
        <f>'Real Estate Transfer'!Q28</f>
        <v>0</v>
      </c>
      <c r="R42" s="7">
        <f t="shared" si="4"/>
        <v>37271658.5</v>
      </c>
    </row>
    <row r="43" spans="1:18" x14ac:dyDescent="0.25">
      <c r="B43" s="4" t="s">
        <v>74</v>
      </c>
      <c r="F43" s="1">
        <f>'Charity Gaming'!F45</f>
        <v>1024445.77</v>
      </c>
      <c r="G43" s="1">
        <f>'Charity Gaming'!G45</f>
        <v>406771.93</v>
      </c>
      <c r="H43" s="1">
        <f>'Charity Gaming'!H45</f>
        <v>110365.26</v>
      </c>
      <c r="I43" s="1">
        <f>'Charity Gaming'!I45</f>
        <v>0</v>
      </c>
      <c r="J43" s="1">
        <f>'Charity Gaming'!J45</f>
        <v>0</v>
      </c>
      <c r="K43" s="1">
        <f>'Charity Gaming'!K45</f>
        <v>0</v>
      </c>
      <c r="L43" s="1">
        <f>'Charity Gaming'!L45</f>
        <v>0</v>
      </c>
      <c r="M43" s="1">
        <f>'Charity Gaming'!M45</f>
        <v>0</v>
      </c>
      <c r="N43" s="1">
        <f>'Charity Gaming'!N45</f>
        <v>0</v>
      </c>
      <c r="O43" s="1">
        <f>'Charity Gaming'!O45</f>
        <v>0</v>
      </c>
      <c r="P43" s="1">
        <f>'Charity Gaming'!P45</f>
        <v>0</v>
      </c>
      <c r="Q43" s="1">
        <f>'Charity Gaming'!Q45</f>
        <v>0</v>
      </c>
      <c r="R43" s="7">
        <f t="shared" si="4"/>
        <v>1541582.96</v>
      </c>
    </row>
    <row r="44" spans="1:18" x14ac:dyDescent="0.25">
      <c r="B44" s="4" t="s">
        <v>31</v>
      </c>
      <c r="F44" s="1">
        <f>'Private Vehicle Use'!F26</f>
        <v>4905552.07</v>
      </c>
      <c r="G44" s="1">
        <f>'Private Vehicle Use'!G26</f>
        <v>6848664.1600000001</v>
      </c>
      <c r="H44" s="1">
        <f>'Private Vehicle Use'!H26</f>
        <v>10197929.68</v>
      </c>
      <c r="I44" s="1">
        <f>'Private Vehicle Use'!I26</f>
        <v>0</v>
      </c>
      <c r="J44" s="1">
        <f>'Private Vehicle Use'!J26</f>
        <v>0</v>
      </c>
      <c r="K44" s="1">
        <f>'Private Vehicle Use'!K26</f>
        <v>0</v>
      </c>
      <c r="L44" s="1">
        <f>'Private Vehicle Use'!L26</f>
        <v>0</v>
      </c>
      <c r="M44" s="1">
        <f>'Private Vehicle Use'!M26</f>
        <v>0</v>
      </c>
      <c r="N44" s="1">
        <f>'Private Vehicle Use'!N26</f>
        <v>0</v>
      </c>
      <c r="O44" s="1">
        <f>'Private Vehicle Use'!O26</f>
        <v>0</v>
      </c>
      <c r="P44" s="1">
        <f>'Private Vehicle Use'!P26</f>
        <v>0</v>
      </c>
      <c r="Q44" s="1">
        <f>'Private Vehicle Use'!Q26</f>
        <v>0</v>
      </c>
      <c r="R44" s="7">
        <f t="shared" si="4"/>
        <v>21952145.91</v>
      </c>
    </row>
    <row r="45" spans="1:18" x14ac:dyDescent="0.25">
      <c r="B45" s="4" t="s">
        <v>51</v>
      </c>
      <c r="F45" s="1">
        <f>'General Office'!F40</f>
        <v>4157153.26</v>
      </c>
      <c r="G45" s="1">
        <f>'General Office'!G40</f>
        <v>8344734.0700000003</v>
      </c>
      <c r="H45" s="1">
        <f>'General Office'!H40</f>
        <v>19060867.670000002</v>
      </c>
      <c r="I45" s="1">
        <f>'General Office'!I40</f>
        <v>0</v>
      </c>
      <c r="J45" s="1">
        <f>'General Office'!J40</f>
        <v>0</v>
      </c>
      <c r="K45" s="1">
        <f>'General Office'!K40</f>
        <v>0</v>
      </c>
      <c r="L45" s="1">
        <f>'General Office'!L40</f>
        <v>0</v>
      </c>
      <c r="M45" s="1">
        <f>'General Office'!M40</f>
        <v>0</v>
      </c>
      <c r="N45" s="1">
        <f>'General Office'!N40</f>
        <v>0</v>
      </c>
      <c r="O45" s="1">
        <f>'General Office'!O40</f>
        <v>0</v>
      </c>
      <c r="P45" s="1">
        <f>'General Office'!P40</f>
        <v>0</v>
      </c>
      <c r="Q45" s="1">
        <f>'General Office'!Q40</f>
        <v>0</v>
      </c>
      <c r="R45" s="7">
        <f t="shared" si="4"/>
        <v>31562755</v>
      </c>
    </row>
    <row r="46" spans="1:18" x14ac:dyDescent="0.25">
      <c r="B46" s="4" t="s">
        <v>32</v>
      </c>
      <c r="F46" s="1">
        <f>'Business Income'!F62</f>
        <v>574157986.63999999</v>
      </c>
      <c r="G46" s="1">
        <f>'Business Income'!G62</f>
        <v>160355807.33000001</v>
      </c>
      <c r="H46" s="1">
        <f>'Business Income'!H62</f>
        <v>2746593556.3099999</v>
      </c>
      <c r="I46" s="1">
        <f>'Business Income'!I62</f>
        <v>0</v>
      </c>
      <c r="J46" s="1">
        <f>'Business Income'!J62</f>
        <v>0</v>
      </c>
      <c r="K46" s="1">
        <f>'Business Income'!K62</f>
        <v>0</v>
      </c>
      <c r="L46" s="1">
        <f>'Business Income'!L62</f>
        <v>0</v>
      </c>
      <c r="M46" s="1">
        <f>'Business Income'!M62</f>
        <v>0</v>
      </c>
      <c r="N46" s="1">
        <f>'Business Income'!N62</f>
        <v>0</v>
      </c>
      <c r="O46" s="1">
        <f>'Business Income'!O62</f>
        <v>0</v>
      </c>
      <c r="P46" s="1">
        <f>'Business Income'!P62</f>
        <v>0</v>
      </c>
      <c r="Q46" s="1">
        <f>'Business Income'!Q62</f>
        <v>0</v>
      </c>
      <c r="R46" s="7">
        <f t="shared" si="4"/>
        <v>3481107350.2800002</v>
      </c>
    </row>
    <row r="47" spans="1:18" x14ac:dyDescent="0.25">
      <c r="B47" s="4" t="s">
        <v>33</v>
      </c>
      <c r="F47" s="1">
        <f>'Individual Income'!F43</f>
        <v>1997618883.9300001</v>
      </c>
      <c r="G47" s="1">
        <f>'Individual Income'!G43</f>
        <v>2027674311.97</v>
      </c>
      <c r="H47" s="1">
        <f>'Individual Income'!H43</f>
        <v>2628271218.25</v>
      </c>
      <c r="I47" s="1">
        <f>'Individual Income'!I43</f>
        <v>0</v>
      </c>
      <c r="J47" s="1">
        <f>'Individual Income'!J43</f>
        <v>0</v>
      </c>
      <c r="K47" s="1">
        <f>'Individual Income'!K43</f>
        <v>0</v>
      </c>
      <c r="L47" s="1">
        <f>'Individual Income'!L43</f>
        <v>0</v>
      </c>
      <c r="M47" s="1">
        <f>'Individual Income'!M43</f>
        <v>0</v>
      </c>
      <c r="N47" s="1">
        <f>'Individual Income'!N43</f>
        <v>0</v>
      </c>
      <c r="O47" s="1">
        <f>'Individual Income'!O43</f>
        <v>0</v>
      </c>
      <c r="P47" s="1">
        <f>'Individual Income'!P43</f>
        <v>0</v>
      </c>
      <c r="Q47" s="1">
        <f>'Individual Income'!Q43</f>
        <v>0</v>
      </c>
      <c r="R47" s="7">
        <f t="shared" si="4"/>
        <v>6653564414.1499996</v>
      </c>
    </row>
    <row r="48" spans="1:18" x14ac:dyDescent="0.25">
      <c r="B48" s="4" t="s">
        <v>34</v>
      </c>
      <c r="F48" s="1">
        <f>'Automobile Renting'!F27</f>
        <v>11473327.109999999</v>
      </c>
      <c r="G48" s="1">
        <f>'Automobile Renting'!G27</f>
        <v>12518524.369999999</v>
      </c>
      <c r="H48" s="1">
        <f>'Automobile Renting'!H27</f>
        <v>11577150.1</v>
      </c>
      <c r="I48" s="1">
        <f>'Automobile Renting'!I27</f>
        <v>0</v>
      </c>
      <c r="J48" s="1">
        <f>'Automobile Renting'!J27</f>
        <v>0</v>
      </c>
      <c r="K48" s="1">
        <f>'Automobile Renting'!K27</f>
        <v>0</v>
      </c>
      <c r="L48" s="1">
        <f>'Automobile Renting'!L27</f>
        <v>0</v>
      </c>
      <c r="M48" s="1">
        <f>'Automobile Renting'!M27</f>
        <v>0</v>
      </c>
      <c r="N48" s="1">
        <f>'Automobile Renting'!N27</f>
        <v>0</v>
      </c>
      <c r="O48" s="1">
        <f>'Automobile Renting'!O27</f>
        <v>0</v>
      </c>
      <c r="P48" s="1">
        <f>'Automobile Renting'!P27</f>
        <v>0</v>
      </c>
      <c r="Q48" s="1">
        <f>'Automobile Renting'!Q27</f>
        <v>0</v>
      </c>
      <c r="R48" s="7">
        <f t="shared" si="4"/>
        <v>35569001.579999998</v>
      </c>
    </row>
    <row r="49" spans="1:18" x14ac:dyDescent="0.25">
      <c r="B49" s="4" t="s">
        <v>37</v>
      </c>
      <c r="F49" s="1">
        <f>'Live Adult'!F24</f>
        <v>2415.14</v>
      </c>
      <c r="G49" s="1">
        <f>'Live Adult'!G24</f>
        <v>2415.14</v>
      </c>
      <c r="H49" s="1">
        <f>'Live Adult'!H24</f>
        <v>2415.14</v>
      </c>
      <c r="I49" s="1">
        <f>'Live Adult'!I24</f>
        <v>0</v>
      </c>
      <c r="J49" s="1">
        <f>'Live Adult'!J24</f>
        <v>0</v>
      </c>
      <c r="K49" s="1">
        <f>'Live Adult'!K24</f>
        <v>0</v>
      </c>
      <c r="L49" s="1">
        <f>'Live Adult'!L24</f>
        <v>0</v>
      </c>
      <c r="M49" s="1">
        <f>'Live Adult'!M24</f>
        <v>0</v>
      </c>
      <c r="N49" s="1">
        <f>'Live Adult'!N24</f>
        <v>0</v>
      </c>
      <c r="O49" s="1">
        <f>'Live Adult'!O24</f>
        <v>0</v>
      </c>
      <c r="P49" s="1">
        <f>'Live Adult'!P24</f>
        <v>0</v>
      </c>
      <c r="Q49" s="1">
        <f>'Live Adult'!Q24</f>
        <v>0</v>
      </c>
      <c r="R49" s="7">
        <f t="shared" si="4"/>
        <v>7245.42</v>
      </c>
    </row>
    <row r="50" spans="1:18" x14ac:dyDescent="0.25">
      <c r="B50" s="4" t="s">
        <v>70</v>
      </c>
      <c r="F50" s="2">
        <f>Cannabis!F42</f>
        <v>44418200.799999997</v>
      </c>
      <c r="G50" s="2">
        <f>Cannabis!G42</f>
        <v>42521628.950000003</v>
      </c>
      <c r="H50" s="2">
        <f>Cannabis!H42</f>
        <v>39271028.920000002</v>
      </c>
      <c r="I50" s="2">
        <f>Cannabis!I42</f>
        <v>0</v>
      </c>
      <c r="J50" s="2">
        <f>Cannabis!J42</f>
        <v>0</v>
      </c>
      <c r="K50" s="2">
        <f>Cannabis!K42</f>
        <v>0</v>
      </c>
      <c r="L50" s="2">
        <f>Cannabis!L42</f>
        <v>0</v>
      </c>
      <c r="M50" s="2">
        <f>Cannabis!M42</f>
        <v>0</v>
      </c>
      <c r="N50" s="2">
        <f>Cannabis!N42</f>
        <v>0</v>
      </c>
      <c r="O50" s="2">
        <f>Cannabis!O42</f>
        <v>0</v>
      </c>
      <c r="P50" s="2">
        <f>Cannabis!P42</f>
        <v>0</v>
      </c>
      <c r="Q50" s="2">
        <f>Cannabis!Q42</f>
        <v>0</v>
      </c>
      <c r="R50" s="8">
        <f>ROUND(SUM(F50:Q50),2)</f>
        <v>126210858.67</v>
      </c>
    </row>
    <row r="51" spans="1:18" x14ac:dyDescent="0.25">
      <c r="F51" s="7">
        <f t="shared" ref="F51:R51" si="5">ROUND(SUM(F35:F50),2)</f>
        <v>5396617432.6899996</v>
      </c>
      <c r="G51" s="7">
        <f t="shared" si="5"/>
        <v>4916870528.6999998</v>
      </c>
      <c r="H51" s="7">
        <f t="shared" si="5"/>
        <v>8218891479.0500002</v>
      </c>
      <c r="I51" s="7">
        <f t="shared" si="5"/>
        <v>0</v>
      </c>
      <c r="J51" s="7">
        <f t="shared" si="5"/>
        <v>0</v>
      </c>
      <c r="K51" s="7">
        <f t="shared" si="5"/>
        <v>0</v>
      </c>
      <c r="L51" s="7">
        <f t="shared" si="5"/>
        <v>0</v>
      </c>
      <c r="M51" s="7">
        <f t="shared" si="5"/>
        <v>0</v>
      </c>
      <c r="N51" s="7">
        <f t="shared" si="5"/>
        <v>0</v>
      </c>
      <c r="O51" s="7">
        <f t="shared" si="5"/>
        <v>0</v>
      </c>
      <c r="P51" s="7">
        <f t="shared" si="5"/>
        <v>0</v>
      </c>
      <c r="Q51" s="7">
        <f t="shared" si="5"/>
        <v>0</v>
      </c>
      <c r="R51" s="7">
        <f t="shared" si="5"/>
        <v>18532379440.439999</v>
      </c>
    </row>
    <row r="54" spans="1:18" ht="15.75" thickBot="1" x14ac:dyDescent="0.3">
      <c r="A54" s="4" t="s">
        <v>6</v>
      </c>
      <c r="F54" s="10">
        <f t="shared" ref="F54:R54" si="6">ROUND(F25-F32-F51,2)</f>
        <v>0</v>
      </c>
      <c r="G54" s="10">
        <f t="shared" si="6"/>
        <v>0</v>
      </c>
      <c r="H54" s="10">
        <f t="shared" si="6"/>
        <v>0</v>
      </c>
      <c r="I54" s="10">
        <f t="shared" si="6"/>
        <v>0</v>
      </c>
      <c r="J54" s="10">
        <f t="shared" si="6"/>
        <v>0</v>
      </c>
      <c r="K54" s="10">
        <f t="shared" si="6"/>
        <v>0</v>
      </c>
      <c r="L54" s="10">
        <f t="shared" si="6"/>
        <v>0</v>
      </c>
      <c r="M54" s="10">
        <f t="shared" si="6"/>
        <v>0</v>
      </c>
      <c r="N54" s="10">
        <f t="shared" si="6"/>
        <v>0</v>
      </c>
      <c r="O54" s="10">
        <f t="shared" si="6"/>
        <v>0</v>
      </c>
      <c r="P54" s="10">
        <f t="shared" si="6"/>
        <v>0</v>
      </c>
      <c r="Q54" s="10">
        <f t="shared" si="6"/>
        <v>0</v>
      </c>
      <c r="R54" s="10">
        <f t="shared" si="6"/>
        <v>0</v>
      </c>
    </row>
    <row r="55" spans="1:18" ht="15.75" thickTop="1" x14ac:dyDescent="0.25"/>
    <row r="57" spans="1:18" x14ac:dyDescent="0.25">
      <c r="A57" s="4" t="s">
        <v>57</v>
      </c>
    </row>
    <row r="58" spans="1:18" ht="15" customHeight="1" x14ac:dyDescent="0.25">
      <c r="A58" s="27" t="s">
        <v>72</v>
      </c>
      <c r="B58" s="27"/>
      <c r="C58" s="27"/>
      <c r="D58" s="27"/>
      <c r="E58" s="27"/>
      <c r="F58" s="27"/>
      <c r="G58" s="27"/>
      <c r="H58" s="27"/>
      <c r="I58" s="27"/>
      <c r="J58" s="27"/>
      <c r="K58" s="27"/>
      <c r="L58" s="27"/>
      <c r="M58" s="27"/>
      <c r="N58" s="27"/>
      <c r="O58" s="27"/>
      <c r="P58" s="27"/>
      <c r="Q58" s="27"/>
      <c r="R58" s="27"/>
    </row>
    <row r="59" spans="1:18" x14ac:dyDescent="0.25">
      <c r="A59" s="27"/>
      <c r="B59" s="27"/>
      <c r="C59" s="27"/>
      <c r="D59" s="27"/>
      <c r="E59" s="27"/>
      <c r="F59" s="27"/>
      <c r="G59" s="27"/>
      <c r="H59" s="27"/>
      <c r="I59" s="27"/>
      <c r="J59" s="27"/>
      <c r="K59" s="27"/>
      <c r="L59" s="27"/>
      <c r="M59" s="27"/>
      <c r="N59" s="27"/>
      <c r="O59" s="27"/>
      <c r="P59" s="27"/>
      <c r="Q59" s="27"/>
      <c r="R59" s="27"/>
    </row>
    <row r="60" spans="1:18" x14ac:dyDescent="0.25">
      <c r="A60" s="27"/>
      <c r="B60" s="27"/>
      <c r="C60" s="27"/>
      <c r="D60" s="27"/>
      <c r="E60" s="27"/>
      <c r="F60" s="27"/>
      <c r="G60" s="27"/>
      <c r="H60" s="27"/>
      <c r="I60" s="27"/>
      <c r="J60" s="27"/>
      <c r="K60" s="27"/>
      <c r="L60" s="27"/>
      <c r="M60" s="27"/>
      <c r="N60" s="27"/>
      <c r="O60" s="27"/>
      <c r="P60" s="27"/>
      <c r="Q60" s="27"/>
      <c r="R60" s="27"/>
    </row>
    <row r="61" spans="1:18" x14ac:dyDescent="0.25">
      <c r="A61" s="27"/>
      <c r="B61" s="27"/>
      <c r="C61" s="27"/>
      <c r="D61" s="27"/>
      <c r="E61" s="27"/>
      <c r="F61" s="27"/>
      <c r="G61" s="27"/>
      <c r="H61" s="27"/>
      <c r="I61" s="27"/>
      <c r="J61" s="27"/>
      <c r="K61" s="27"/>
      <c r="L61" s="27"/>
      <c r="M61" s="27"/>
      <c r="N61" s="27"/>
      <c r="O61" s="27"/>
      <c r="P61" s="27"/>
      <c r="Q61" s="27"/>
      <c r="R61" s="27"/>
    </row>
    <row r="62" spans="1:18" x14ac:dyDescent="0.25">
      <c r="A62" s="27"/>
      <c r="B62" s="27"/>
      <c r="C62" s="27"/>
      <c r="D62" s="27"/>
      <c r="E62" s="27"/>
      <c r="F62" s="27"/>
      <c r="G62" s="27"/>
      <c r="H62" s="27"/>
      <c r="I62" s="27"/>
      <c r="J62" s="27"/>
      <c r="K62" s="27"/>
      <c r="L62" s="27"/>
      <c r="M62" s="27"/>
      <c r="N62" s="27"/>
      <c r="O62" s="27"/>
      <c r="P62" s="27"/>
      <c r="Q62" s="27"/>
      <c r="R62" s="27"/>
    </row>
    <row r="63" spans="1:18" x14ac:dyDescent="0.25">
      <c r="A63" s="27"/>
      <c r="B63" s="27"/>
      <c r="C63" s="27"/>
      <c r="D63" s="27"/>
      <c r="E63" s="27"/>
      <c r="F63" s="27"/>
      <c r="G63" s="27"/>
      <c r="H63" s="27"/>
      <c r="I63" s="27"/>
      <c r="J63" s="27"/>
      <c r="K63" s="27"/>
      <c r="L63" s="27"/>
      <c r="M63" s="27"/>
      <c r="N63" s="27"/>
      <c r="O63" s="27"/>
      <c r="P63" s="27"/>
      <c r="Q63" s="27"/>
      <c r="R63" s="27"/>
    </row>
    <row r="64" spans="1:18" x14ac:dyDescent="0.25">
      <c r="A64" s="27"/>
      <c r="B64" s="27"/>
      <c r="C64" s="27"/>
      <c r="D64" s="27"/>
      <c r="E64" s="27"/>
      <c r="F64" s="27"/>
      <c r="G64" s="27"/>
      <c r="H64" s="27"/>
      <c r="I64" s="27"/>
      <c r="J64" s="27"/>
      <c r="K64" s="27"/>
      <c r="L64" s="27"/>
      <c r="M64" s="27"/>
      <c r="N64" s="27"/>
      <c r="O64" s="27"/>
      <c r="P64" s="27"/>
      <c r="Q64" s="27"/>
      <c r="R64" s="27"/>
    </row>
    <row r="65" spans="1:18" x14ac:dyDescent="0.25">
      <c r="A65" s="27"/>
      <c r="B65" s="27"/>
      <c r="C65" s="27"/>
      <c r="D65" s="27"/>
      <c r="E65" s="27"/>
      <c r="F65" s="27"/>
      <c r="G65" s="27"/>
      <c r="H65" s="27"/>
      <c r="I65" s="27"/>
      <c r="J65" s="27"/>
      <c r="K65" s="27"/>
      <c r="L65" s="27"/>
      <c r="M65" s="27"/>
      <c r="N65" s="27"/>
      <c r="O65" s="27"/>
      <c r="P65" s="27"/>
      <c r="Q65" s="27"/>
      <c r="R65" s="27"/>
    </row>
    <row r="66" spans="1:18" x14ac:dyDescent="0.25">
      <c r="A66" s="27"/>
      <c r="B66" s="27"/>
      <c r="C66" s="27"/>
      <c r="D66" s="27"/>
      <c r="E66" s="27"/>
      <c r="F66" s="27"/>
      <c r="G66" s="27"/>
      <c r="H66" s="27"/>
      <c r="I66" s="27"/>
      <c r="J66" s="27"/>
      <c r="K66" s="27"/>
      <c r="L66" s="27"/>
      <c r="M66" s="27"/>
      <c r="N66" s="27"/>
      <c r="O66" s="27"/>
      <c r="P66" s="27"/>
      <c r="Q66" s="27"/>
      <c r="R66" s="27"/>
    </row>
    <row r="67" spans="1:18" x14ac:dyDescent="0.25">
      <c r="A67" s="27"/>
      <c r="B67" s="27"/>
      <c r="C67" s="27"/>
      <c r="D67" s="27"/>
      <c r="E67" s="27"/>
      <c r="F67" s="27"/>
      <c r="G67" s="27"/>
      <c r="H67" s="27"/>
      <c r="I67" s="27"/>
      <c r="J67" s="27"/>
      <c r="K67" s="27"/>
      <c r="L67" s="27"/>
      <c r="M67" s="27"/>
      <c r="N67" s="27"/>
      <c r="O67" s="27"/>
      <c r="P67" s="27"/>
      <c r="Q67" s="27"/>
      <c r="R67" s="27"/>
    </row>
  </sheetData>
  <mergeCells count="1">
    <mergeCell ref="A58:R67"/>
  </mergeCells>
  <pageMargins left="0.45" right="0.45" top="0.5" bottom="0.5" header="0.3" footer="0.3"/>
  <pageSetup scale="50" fitToHeight="0" orientation="landscape"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R110"/>
  <sheetViews>
    <sheetView showGridLines="0" zoomScale="85" zoomScaleNormal="85" workbookViewId="0"/>
  </sheetViews>
  <sheetFormatPr defaultRowHeight="15" x14ac:dyDescent="0.25"/>
  <cols>
    <col min="1" max="2" width="2.85546875" style="4" customWidth="1"/>
    <col min="3" max="3" width="10.140625" style="4" customWidth="1"/>
    <col min="4" max="4" width="13" style="4" customWidth="1"/>
    <col min="5" max="5" width="2.85546875" style="4" customWidth="1"/>
    <col min="6" max="17" width="17.140625" style="4" customWidth="1"/>
    <col min="18" max="18" width="18" style="4" customWidth="1"/>
    <col min="19" max="16384" width="9.140625" style="4"/>
  </cols>
  <sheetData>
    <row r="1" spans="1:18" x14ac:dyDescent="0.25">
      <c r="A1" s="3" t="s">
        <v>0</v>
      </c>
      <c r="R1" s="14" t="str">
        <f>Summary!$R$1</f>
        <v>IDORRPT1</v>
      </c>
    </row>
    <row r="2" spans="1:18" x14ac:dyDescent="0.25">
      <c r="A2" s="3" t="s">
        <v>1</v>
      </c>
      <c r="R2" s="14" t="str">
        <f>Summary!$R$2</f>
        <v>Printed by the authority of the State of Illinois - web only, 1, 10/2026</v>
      </c>
    </row>
    <row r="3" spans="1:18" x14ac:dyDescent="0.25">
      <c r="A3" s="3" t="str">
        <f>IF(ISBLANK(Summary!A3),"",Summary!A3)</f>
        <v>FISCAL YEAR 2027</v>
      </c>
      <c r="R3" s="14" t="str">
        <f>Summary!$R$3</f>
        <v>https://tax.illinois.gov/research/taxstats.html</v>
      </c>
    </row>
    <row r="5" spans="1:18" x14ac:dyDescent="0.25">
      <c r="F5" s="26" t="s">
        <v>38</v>
      </c>
      <c r="G5" s="26"/>
      <c r="H5" s="26"/>
      <c r="I5" s="26"/>
      <c r="J5" s="26"/>
      <c r="K5" s="26"/>
      <c r="L5" s="26"/>
      <c r="M5" s="26"/>
      <c r="N5" s="26"/>
      <c r="O5" s="26"/>
      <c r="P5" s="26"/>
      <c r="Q5" s="26"/>
      <c r="R5" s="26"/>
    </row>
    <row r="6" spans="1:18" x14ac:dyDescent="0.25">
      <c r="F6" s="5">
        <f>IF(ISBLANK(Summary!F6),"",Summary!F6)</f>
        <v>46234</v>
      </c>
      <c r="G6" s="5">
        <f>IF(ISBLANK(Summary!G6),"",Summary!G6)</f>
        <v>46265</v>
      </c>
      <c r="H6" s="5">
        <f>IF(ISBLANK(Summary!H6),"",Summary!H6)</f>
        <v>46295</v>
      </c>
      <c r="I6" s="5" t="str">
        <f>IF(ISBLANK(Summary!I6),"",Summary!I6)</f>
        <v/>
      </c>
      <c r="J6" s="5" t="str">
        <f>IF(ISBLANK(Summary!J6),"",Summary!J6)</f>
        <v/>
      </c>
      <c r="K6" s="5" t="str">
        <f>IF(ISBLANK(Summary!K6),"",Summary!K6)</f>
        <v/>
      </c>
      <c r="L6" s="5" t="str">
        <f>IF(ISBLANK(Summary!L6),"",Summary!L6)</f>
        <v/>
      </c>
      <c r="M6" s="5" t="str">
        <f>IF(ISBLANK(Summary!M6),"",Summary!M6)</f>
        <v/>
      </c>
      <c r="N6" s="5" t="str">
        <f>IF(ISBLANK(Summary!N6),"",Summary!N6)</f>
        <v/>
      </c>
      <c r="O6" s="5" t="str">
        <f>IF(ISBLANK(Summary!O6),"",Summary!O6)</f>
        <v/>
      </c>
      <c r="P6" s="5" t="str">
        <f>IF(ISBLANK(Summary!P6),"",Summary!P6)</f>
        <v/>
      </c>
      <c r="Q6" s="5" t="str">
        <f>IF(ISBLANK(Summary!Q6),"",Summary!Q6)</f>
        <v/>
      </c>
      <c r="R6" s="6" t="s">
        <v>5</v>
      </c>
    </row>
    <row r="8" spans="1:18" x14ac:dyDescent="0.25">
      <c r="A8" s="4" t="s">
        <v>10</v>
      </c>
    </row>
    <row r="9" spans="1:18" x14ac:dyDescent="0.25">
      <c r="B9" s="4" t="s">
        <v>82</v>
      </c>
      <c r="F9" s="1">
        <v>32064308.800000001</v>
      </c>
      <c r="G9" s="1">
        <v>44835449.299999997</v>
      </c>
      <c r="H9" s="1">
        <v>28112820.34</v>
      </c>
      <c r="I9" s="1">
        <v>0</v>
      </c>
      <c r="J9" s="1">
        <v>0</v>
      </c>
      <c r="K9" s="1">
        <v>0</v>
      </c>
      <c r="L9" s="1">
        <v>0</v>
      </c>
      <c r="M9" s="1">
        <v>0</v>
      </c>
      <c r="N9" s="1">
        <v>0</v>
      </c>
      <c r="O9" s="1">
        <v>0</v>
      </c>
      <c r="P9" s="1">
        <v>0</v>
      </c>
      <c r="Q9" s="1">
        <v>0</v>
      </c>
      <c r="R9" s="7">
        <f t="shared" ref="R9:R31" si="0">ROUND(SUM(F9:Q9),2)</f>
        <v>105012578.44</v>
      </c>
    </row>
    <row r="10" spans="1:18" x14ac:dyDescent="0.25">
      <c r="B10" s="4" t="s">
        <v>83</v>
      </c>
      <c r="F10" s="1">
        <v>7780181.75</v>
      </c>
      <c r="G10" s="1">
        <v>8775982.4600000009</v>
      </c>
      <c r="H10" s="1">
        <v>8720517.9199999999</v>
      </c>
      <c r="I10" s="1">
        <v>0</v>
      </c>
      <c r="J10" s="1">
        <v>0</v>
      </c>
      <c r="K10" s="1">
        <v>0</v>
      </c>
      <c r="L10" s="1">
        <v>0</v>
      </c>
      <c r="M10" s="1">
        <v>0</v>
      </c>
      <c r="N10" s="1">
        <v>0</v>
      </c>
      <c r="O10" s="1">
        <v>0</v>
      </c>
      <c r="P10" s="1">
        <v>0</v>
      </c>
      <c r="Q10" s="1">
        <v>0</v>
      </c>
      <c r="R10" s="7">
        <f t="shared" si="0"/>
        <v>25276682.129999999</v>
      </c>
    </row>
    <row r="11" spans="1:18" x14ac:dyDescent="0.25">
      <c r="B11" s="4" t="s">
        <v>84</v>
      </c>
      <c r="F11" s="1">
        <v>17579.240000000002</v>
      </c>
      <c r="G11" s="1">
        <v>150</v>
      </c>
      <c r="H11" s="1">
        <v>0</v>
      </c>
      <c r="I11" s="1">
        <v>0</v>
      </c>
      <c r="J11" s="1">
        <v>0</v>
      </c>
      <c r="K11" s="1">
        <v>0</v>
      </c>
      <c r="L11" s="1">
        <v>0</v>
      </c>
      <c r="M11" s="1">
        <v>0</v>
      </c>
      <c r="N11" s="1">
        <v>0</v>
      </c>
      <c r="O11" s="1">
        <v>0</v>
      </c>
      <c r="P11" s="1">
        <v>0</v>
      </c>
      <c r="Q11" s="1">
        <v>0</v>
      </c>
      <c r="R11" s="7">
        <f t="shared" si="0"/>
        <v>17729.240000000002</v>
      </c>
    </row>
    <row r="12" spans="1:18" x14ac:dyDescent="0.25">
      <c r="B12" s="4" t="s">
        <v>85</v>
      </c>
      <c r="F12" s="1">
        <v>4500</v>
      </c>
      <c r="G12" s="1">
        <v>2250</v>
      </c>
      <c r="H12" s="1">
        <v>0</v>
      </c>
      <c r="I12" s="1">
        <v>0</v>
      </c>
      <c r="J12" s="1">
        <v>0</v>
      </c>
      <c r="K12" s="1">
        <v>0</v>
      </c>
      <c r="L12" s="1">
        <v>0</v>
      </c>
      <c r="M12" s="1">
        <v>0</v>
      </c>
      <c r="N12" s="1">
        <v>0</v>
      </c>
      <c r="O12" s="1">
        <v>0</v>
      </c>
      <c r="P12" s="1">
        <v>0</v>
      </c>
      <c r="Q12" s="1">
        <v>0</v>
      </c>
      <c r="R12" s="7">
        <f t="shared" si="0"/>
        <v>6750</v>
      </c>
    </row>
    <row r="13" spans="1:18" x14ac:dyDescent="0.25">
      <c r="B13" s="4" t="s">
        <v>86</v>
      </c>
      <c r="F13" s="1">
        <v>63871.76</v>
      </c>
      <c r="G13" s="1">
        <v>127012</v>
      </c>
      <c r="H13" s="1">
        <v>71476.44</v>
      </c>
      <c r="I13" s="1">
        <v>0</v>
      </c>
      <c r="J13" s="1">
        <v>0</v>
      </c>
      <c r="K13" s="1">
        <v>0</v>
      </c>
      <c r="L13" s="1">
        <v>0</v>
      </c>
      <c r="M13" s="1">
        <v>0</v>
      </c>
      <c r="N13" s="1">
        <v>0</v>
      </c>
      <c r="O13" s="1">
        <v>0</v>
      </c>
      <c r="P13" s="1">
        <v>0</v>
      </c>
      <c r="Q13" s="1">
        <v>0</v>
      </c>
      <c r="R13" s="7">
        <f t="shared" si="0"/>
        <v>262360.2</v>
      </c>
    </row>
    <row r="14" spans="1:18" x14ac:dyDescent="0.25">
      <c r="B14" s="4" t="s">
        <v>87</v>
      </c>
      <c r="F14" s="1">
        <v>887462.65</v>
      </c>
      <c r="G14" s="1">
        <v>970651.68</v>
      </c>
      <c r="H14" s="1">
        <v>832849.93</v>
      </c>
      <c r="I14" s="1">
        <v>0</v>
      </c>
      <c r="J14" s="1">
        <v>0</v>
      </c>
      <c r="K14" s="1">
        <v>0</v>
      </c>
      <c r="L14" s="1">
        <v>0</v>
      </c>
      <c r="M14" s="1">
        <v>0</v>
      </c>
      <c r="N14" s="1">
        <v>0</v>
      </c>
      <c r="O14" s="1">
        <v>0</v>
      </c>
      <c r="P14" s="1">
        <v>0</v>
      </c>
      <c r="Q14" s="1">
        <v>0</v>
      </c>
      <c r="R14" s="7">
        <f t="shared" si="0"/>
        <v>2690964.26</v>
      </c>
    </row>
    <row r="15" spans="1:18" x14ac:dyDescent="0.25">
      <c r="B15" s="4" t="s">
        <v>88</v>
      </c>
      <c r="F15" s="1">
        <v>601052.66</v>
      </c>
      <c r="G15" s="1">
        <v>636687.35</v>
      </c>
      <c r="H15" s="1">
        <v>638462.12</v>
      </c>
      <c r="I15" s="1">
        <v>0</v>
      </c>
      <c r="J15" s="1">
        <v>0</v>
      </c>
      <c r="K15" s="1">
        <v>0</v>
      </c>
      <c r="L15" s="1">
        <v>0</v>
      </c>
      <c r="M15" s="1">
        <v>0</v>
      </c>
      <c r="N15" s="1">
        <v>0</v>
      </c>
      <c r="O15" s="1">
        <v>0</v>
      </c>
      <c r="P15" s="1">
        <v>0</v>
      </c>
      <c r="Q15" s="1">
        <v>0</v>
      </c>
      <c r="R15" s="7">
        <f>ROUND(SUM(F15:Q15),2)</f>
        <v>1876202.13</v>
      </c>
    </row>
    <row r="16" spans="1:18" x14ac:dyDescent="0.25">
      <c r="B16" s="4" t="s">
        <v>89</v>
      </c>
      <c r="F16" s="1">
        <v>4434131.28</v>
      </c>
      <c r="G16" s="1">
        <v>4588997.0199999996</v>
      </c>
      <c r="H16" s="1">
        <v>5125812.1399999997</v>
      </c>
      <c r="I16" s="1">
        <v>0</v>
      </c>
      <c r="J16" s="1">
        <v>0</v>
      </c>
      <c r="K16" s="1">
        <v>0</v>
      </c>
      <c r="L16" s="1">
        <v>0</v>
      </c>
      <c r="M16" s="1">
        <v>0</v>
      </c>
      <c r="N16" s="1">
        <v>0</v>
      </c>
      <c r="O16" s="1">
        <v>0</v>
      </c>
      <c r="P16" s="1">
        <v>0</v>
      </c>
      <c r="Q16" s="1">
        <v>0</v>
      </c>
      <c r="R16" s="7">
        <f>ROUND(SUM(F16:Q16),2)</f>
        <v>14148940.439999999</v>
      </c>
    </row>
    <row r="17" spans="2:18" x14ac:dyDescent="0.25">
      <c r="B17" s="4" t="s">
        <v>90</v>
      </c>
      <c r="F17" s="1">
        <v>5776001.6799999997</v>
      </c>
      <c r="G17" s="1">
        <v>5518739.7000000002</v>
      </c>
      <c r="H17" s="1">
        <v>6692526.3899999997</v>
      </c>
      <c r="I17" s="1">
        <v>0</v>
      </c>
      <c r="J17" s="1">
        <v>0</v>
      </c>
      <c r="K17" s="1">
        <v>0</v>
      </c>
      <c r="L17" s="1">
        <v>0</v>
      </c>
      <c r="M17" s="1">
        <v>0</v>
      </c>
      <c r="N17" s="1">
        <v>0</v>
      </c>
      <c r="O17" s="1">
        <v>0</v>
      </c>
      <c r="P17" s="1">
        <v>0</v>
      </c>
      <c r="Q17" s="1">
        <v>0</v>
      </c>
      <c r="R17" s="7">
        <f t="shared" si="0"/>
        <v>17987267.77</v>
      </c>
    </row>
    <row r="18" spans="2:18" x14ac:dyDescent="0.25">
      <c r="B18" s="4" t="s">
        <v>91</v>
      </c>
      <c r="F18" s="1">
        <v>24673957.030000001</v>
      </c>
      <c r="G18" s="1">
        <v>27948792.34</v>
      </c>
      <c r="H18" s="1">
        <v>24759310.239999998</v>
      </c>
      <c r="I18" s="1">
        <v>0</v>
      </c>
      <c r="J18" s="1">
        <v>0</v>
      </c>
      <c r="K18" s="1">
        <v>0</v>
      </c>
      <c r="L18" s="1">
        <v>0</v>
      </c>
      <c r="M18" s="1">
        <v>0</v>
      </c>
      <c r="N18" s="1">
        <v>0</v>
      </c>
      <c r="O18" s="1">
        <v>0</v>
      </c>
      <c r="P18" s="1">
        <v>0</v>
      </c>
      <c r="Q18" s="1">
        <v>0</v>
      </c>
      <c r="R18" s="7">
        <f t="shared" si="0"/>
        <v>77382059.609999999</v>
      </c>
    </row>
    <row r="19" spans="2:18" x14ac:dyDescent="0.25">
      <c r="B19" s="4" t="s">
        <v>92</v>
      </c>
      <c r="F19" s="1">
        <v>840244496.16999996</v>
      </c>
      <c r="G19" s="1">
        <v>841112840</v>
      </c>
      <c r="H19" s="1">
        <v>835681195.90999997</v>
      </c>
      <c r="I19" s="1">
        <v>0</v>
      </c>
      <c r="J19" s="1">
        <v>0</v>
      </c>
      <c r="K19" s="1">
        <v>0</v>
      </c>
      <c r="L19" s="1">
        <v>0</v>
      </c>
      <c r="M19" s="1">
        <v>0</v>
      </c>
      <c r="N19" s="1">
        <v>0</v>
      </c>
      <c r="O19" s="1">
        <v>0</v>
      </c>
      <c r="P19" s="1">
        <v>0</v>
      </c>
      <c r="Q19" s="1">
        <v>0</v>
      </c>
      <c r="R19" s="7">
        <f t="shared" si="0"/>
        <v>2517038532.0799999</v>
      </c>
    </row>
    <row r="20" spans="2:18" x14ac:dyDescent="0.25">
      <c r="B20" s="4" t="s">
        <v>93</v>
      </c>
      <c r="F20" s="1">
        <v>27619287.59</v>
      </c>
      <c r="G20" s="1">
        <v>20769581.809999999</v>
      </c>
      <c r="H20" s="1">
        <v>21307563.920000002</v>
      </c>
      <c r="I20" s="1">
        <v>0</v>
      </c>
      <c r="J20" s="1">
        <v>0</v>
      </c>
      <c r="K20" s="1">
        <v>0</v>
      </c>
      <c r="L20" s="1">
        <v>0</v>
      </c>
      <c r="M20" s="1">
        <v>0</v>
      </c>
      <c r="N20" s="1">
        <v>0</v>
      </c>
      <c r="O20" s="1">
        <v>0</v>
      </c>
      <c r="P20" s="1">
        <v>0</v>
      </c>
      <c r="Q20" s="1">
        <v>0</v>
      </c>
      <c r="R20" s="7">
        <f t="shared" si="0"/>
        <v>69696433.319999993</v>
      </c>
    </row>
    <row r="21" spans="2:18" x14ac:dyDescent="0.25">
      <c r="B21" s="4" t="s">
        <v>94</v>
      </c>
      <c r="F21" s="1">
        <v>2742813.18</v>
      </c>
      <c r="G21" s="1">
        <v>3186158.12</v>
      </c>
      <c r="H21" s="1">
        <v>3015344.09</v>
      </c>
      <c r="I21" s="1">
        <v>0</v>
      </c>
      <c r="J21" s="1">
        <v>0</v>
      </c>
      <c r="K21" s="1">
        <v>0</v>
      </c>
      <c r="L21" s="1">
        <v>0</v>
      </c>
      <c r="M21" s="1">
        <v>0</v>
      </c>
      <c r="N21" s="1">
        <v>0</v>
      </c>
      <c r="O21" s="1">
        <v>0</v>
      </c>
      <c r="P21" s="1">
        <v>0</v>
      </c>
      <c r="Q21" s="1">
        <v>0</v>
      </c>
      <c r="R21" s="7">
        <f t="shared" si="0"/>
        <v>8944315.3900000006</v>
      </c>
    </row>
    <row r="22" spans="2:18" x14ac:dyDescent="0.25">
      <c r="B22" s="4" t="s">
        <v>95</v>
      </c>
      <c r="F22" s="1">
        <v>1686709.96</v>
      </c>
      <c r="G22" s="1">
        <v>903381.92</v>
      </c>
      <c r="H22" s="1">
        <v>2261759.39</v>
      </c>
      <c r="I22" s="1">
        <v>0</v>
      </c>
      <c r="J22" s="1">
        <v>0</v>
      </c>
      <c r="K22" s="1">
        <v>0</v>
      </c>
      <c r="L22" s="1">
        <v>0</v>
      </c>
      <c r="M22" s="1">
        <v>0</v>
      </c>
      <c r="N22" s="1">
        <v>0</v>
      </c>
      <c r="O22" s="1">
        <v>0</v>
      </c>
      <c r="P22" s="1">
        <v>0</v>
      </c>
      <c r="Q22" s="1">
        <v>0</v>
      </c>
      <c r="R22" s="7">
        <f t="shared" si="0"/>
        <v>4851851.2699999996</v>
      </c>
    </row>
    <row r="23" spans="2:18" x14ac:dyDescent="0.25">
      <c r="B23" s="4" t="s">
        <v>96</v>
      </c>
      <c r="F23" s="1">
        <v>1034614781.74</v>
      </c>
      <c r="G23" s="1">
        <v>979818406.89999998</v>
      </c>
      <c r="H23" s="1">
        <v>991773714.10000002</v>
      </c>
      <c r="I23" s="1">
        <v>0</v>
      </c>
      <c r="J23" s="1">
        <v>0</v>
      </c>
      <c r="K23" s="1">
        <v>0</v>
      </c>
      <c r="L23" s="1">
        <v>0</v>
      </c>
      <c r="M23" s="1">
        <v>0</v>
      </c>
      <c r="N23" s="1">
        <v>0</v>
      </c>
      <c r="O23" s="1">
        <v>0</v>
      </c>
      <c r="P23" s="1">
        <v>0</v>
      </c>
      <c r="Q23" s="1">
        <v>0</v>
      </c>
      <c r="R23" s="7">
        <f t="shared" si="0"/>
        <v>3006206902.7399998</v>
      </c>
    </row>
    <row r="24" spans="2:18" x14ac:dyDescent="0.25">
      <c r="B24" s="4" t="s">
        <v>97</v>
      </c>
      <c r="F24" s="1">
        <v>1559030.34</v>
      </c>
      <c r="G24" s="1">
        <v>1519486.47</v>
      </c>
      <c r="H24" s="1">
        <v>1552898.51</v>
      </c>
      <c r="I24" s="1">
        <v>0</v>
      </c>
      <c r="J24" s="1">
        <v>0</v>
      </c>
      <c r="K24" s="1">
        <v>0</v>
      </c>
      <c r="L24" s="1">
        <v>0</v>
      </c>
      <c r="M24" s="1">
        <v>0</v>
      </c>
      <c r="N24" s="1">
        <v>0</v>
      </c>
      <c r="O24" s="1">
        <v>0</v>
      </c>
      <c r="P24" s="1">
        <v>0</v>
      </c>
      <c r="Q24" s="1">
        <v>0</v>
      </c>
      <c r="R24" s="7">
        <f t="shared" si="0"/>
        <v>4631415.32</v>
      </c>
    </row>
    <row r="25" spans="2:18" x14ac:dyDescent="0.25">
      <c r="B25" s="4" t="s">
        <v>98</v>
      </c>
      <c r="F25" s="1">
        <v>1774814.77</v>
      </c>
      <c r="G25" s="1">
        <v>1969728.5</v>
      </c>
      <c r="H25" s="1">
        <v>1685693.82</v>
      </c>
      <c r="I25" s="1">
        <v>0</v>
      </c>
      <c r="J25" s="1">
        <v>0</v>
      </c>
      <c r="K25" s="1">
        <v>0</v>
      </c>
      <c r="L25" s="1">
        <v>0</v>
      </c>
      <c r="M25" s="1">
        <v>0</v>
      </c>
      <c r="N25" s="1">
        <v>0</v>
      </c>
      <c r="O25" s="1">
        <v>0</v>
      </c>
      <c r="P25" s="1">
        <v>0</v>
      </c>
      <c r="Q25" s="1">
        <v>0</v>
      </c>
      <c r="R25" s="7">
        <f t="shared" si="0"/>
        <v>5430237.0899999999</v>
      </c>
    </row>
    <row r="26" spans="2:18" x14ac:dyDescent="0.25">
      <c r="B26" s="4" t="s">
        <v>99</v>
      </c>
      <c r="F26" s="1">
        <v>6704556</v>
      </c>
      <c r="G26" s="1">
        <v>6696881.0099999998</v>
      </c>
      <c r="H26" s="1">
        <v>6600625.6100000003</v>
      </c>
      <c r="I26" s="1">
        <v>0</v>
      </c>
      <c r="J26" s="1">
        <v>0</v>
      </c>
      <c r="K26" s="1">
        <v>0</v>
      </c>
      <c r="L26" s="1">
        <v>0</v>
      </c>
      <c r="M26" s="1">
        <v>0</v>
      </c>
      <c r="N26" s="1">
        <v>0</v>
      </c>
      <c r="O26" s="1">
        <v>0</v>
      </c>
      <c r="P26" s="1">
        <v>0</v>
      </c>
      <c r="Q26" s="1">
        <v>0</v>
      </c>
      <c r="R26" s="7">
        <f t="shared" si="0"/>
        <v>20002062.620000001</v>
      </c>
    </row>
    <row r="27" spans="2:18" x14ac:dyDescent="0.25">
      <c r="B27" s="4" t="s">
        <v>100</v>
      </c>
      <c r="F27" s="1">
        <v>172386.39</v>
      </c>
      <c r="G27" s="1">
        <v>325390.25</v>
      </c>
      <c r="H27" s="1">
        <v>83379.27</v>
      </c>
      <c r="I27" s="1">
        <v>0</v>
      </c>
      <c r="J27" s="1">
        <v>0</v>
      </c>
      <c r="K27" s="1">
        <v>0</v>
      </c>
      <c r="L27" s="1">
        <v>0</v>
      </c>
      <c r="M27" s="1">
        <v>0</v>
      </c>
      <c r="N27" s="1">
        <v>0</v>
      </c>
      <c r="O27" s="1">
        <v>0</v>
      </c>
      <c r="P27" s="1">
        <v>0</v>
      </c>
      <c r="Q27" s="1">
        <v>0</v>
      </c>
      <c r="R27" s="7">
        <f t="shared" si="0"/>
        <v>581155.91</v>
      </c>
    </row>
    <row r="28" spans="2:18" x14ac:dyDescent="0.25">
      <c r="B28" s="4" t="s">
        <v>101</v>
      </c>
      <c r="F28" s="1">
        <v>190031278.91999999</v>
      </c>
      <c r="G28" s="1">
        <v>177839818.69</v>
      </c>
      <c r="H28" s="1">
        <v>182119892.19</v>
      </c>
      <c r="I28" s="1">
        <v>0</v>
      </c>
      <c r="J28" s="1">
        <v>0</v>
      </c>
      <c r="K28" s="1">
        <v>0</v>
      </c>
      <c r="L28" s="1">
        <v>0</v>
      </c>
      <c r="M28" s="1">
        <v>0</v>
      </c>
      <c r="N28" s="1">
        <v>0</v>
      </c>
      <c r="O28" s="1">
        <v>0</v>
      </c>
      <c r="P28" s="1">
        <v>0</v>
      </c>
      <c r="Q28" s="1">
        <v>0</v>
      </c>
      <c r="R28" s="7">
        <f t="shared" si="0"/>
        <v>549990989.79999995</v>
      </c>
    </row>
    <row r="29" spans="2:18" x14ac:dyDescent="0.25">
      <c r="B29" s="4" t="s">
        <v>102</v>
      </c>
      <c r="F29" s="1">
        <v>10423595.039999999</v>
      </c>
      <c r="G29" s="1">
        <v>9876533.4299999997</v>
      </c>
      <c r="H29" s="1">
        <v>10617118.4</v>
      </c>
      <c r="I29" s="1">
        <v>0</v>
      </c>
      <c r="J29" s="1">
        <v>0</v>
      </c>
      <c r="K29" s="1">
        <v>0</v>
      </c>
      <c r="L29" s="1">
        <v>0</v>
      </c>
      <c r="M29" s="1">
        <v>0</v>
      </c>
      <c r="N29" s="1">
        <v>0</v>
      </c>
      <c r="O29" s="1">
        <v>0</v>
      </c>
      <c r="P29" s="1">
        <v>0</v>
      </c>
      <c r="Q29" s="1">
        <v>0</v>
      </c>
      <c r="R29" s="7">
        <f t="shared" si="0"/>
        <v>30917246.870000001</v>
      </c>
    </row>
    <row r="30" spans="2:18" x14ac:dyDescent="0.25">
      <c r="B30" s="4" t="s">
        <v>103</v>
      </c>
      <c r="F30" s="1">
        <v>11049213</v>
      </c>
      <c r="G30" s="1">
        <v>9479657.25</v>
      </c>
      <c r="H30" s="1">
        <v>10321921.300000001</v>
      </c>
      <c r="I30" s="1">
        <v>0</v>
      </c>
      <c r="J30" s="1">
        <v>0</v>
      </c>
      <c r="K30" s="1">
        <v>0</v>
      </c>
      <c r="L30" s="1">
        <v>0</v>
      </c>
      <c r="M30" s="1">
        <v>0</v>
      </c>
      <c r="N30" s="1">
        <v>0</v>
      </c>
      <c r="O30" s="1">
        <v>0</v>
      </c>
      <c r="P30" s="1">
        <v>0</v>
      </c>
      <c r="Q30" s="1">
        <v>0</v>
      </c>
      <c r="R30" s="7">
        <f t="shared" si="0"/>
        <v>30850791.550000001</v>
      </c>
    </row>
    <row r="31" spans="2:18" x14ac:dyDescent="0.25">
      <c r="B31" s="4" t="s">
        <v>104</v>
      </c>
      <c r="F31" s="2">
        <v>4205127.24</v>
      </c>
      <c r="G31" s="2">
        <v>59649.5</v>
      </c>
      <c r="H31" s="2">
        <v>27252.62</v>
      </c>
      <c r="I31" s="2">
        <v>0</v>
      </c>
      <c r="J31" s="2">
        <v>0</v>
      </c>
      <c r="K31" s="2">
        <v>0</v>
      </c>
      <c r="L31" s="2">
        <v>0</v>
      </c>
      <c r="M31" s="2">
        <v>0</v>
      </c>
      <c r="N31" s="2">
        <v>0</v>
      </c>
      <c r="O31" s="2">
        <v>0</v>
      </c>
      <c r="P31" s="2">
        <v>0</v>
      </c>
      <c r="Q31" s="2">
        <v>0</v>
      </c>
      <c r="R31" s="8">
        <f t="shared" si="0"/>
        <v>4292029.3600000003</v>
      </c>
    </row>
    <row r="32" spans="2:18" x14ac:dyDescent="0.25">
      <c r="F32" s="9">
        <f>ROUND(SUM(F9:F31),2)</f>
        <v>2209131137.1900001</v>
      </c>
      <c r="G32" s="9">
        <f t="shared" ref="G32:R32" si="1">ROUND(SUM(G9:G31),2)</f>
        <v>2146962225.7</v>
      </c>
      <c r="H32" s="9">
        <f t="shared" si="1"/>
        <v>2142002134.6500001</v>
      </c>
      <c r="I32" s="9">
        <f t="shared" si="1"/>
        <v>0</v>
      </c>
      <c r="J32" s="9">
        <f t="shared" si="1"/>
        <v>0</v>
      </c>
      <c r="K32" s="9">
        <f t="shared" si="1"/>
        <v>0</v>
      </c>
      <c r="L32" s="9">
        <f t="shared" si="1"/>
        <v>0</v>
      </c>
      <c r="M32" s="9">
        <f t="shared" si="1"/>
        <v>0</v>
      </c>
      <c r="N32" s="9">
        <f t="shared" si="1"/>
        <v>0</v>
      </c>
      <c r="O32" s="9">
        <f t="shared" si="1"/>
        <v>0</v>
      </c>
      <c r="P32" s="9">
        <f t="shared" si="1"/>
        <v>0</v>
      </c>
      <c r="Q32" s="9">
        <f t="shared" si="1"/>
        <v>0</v>
      </c>
      <c r="R32" s="9">
        <f t="shared" si="1"/>
        <v>6498095497.54</v>
      </c>
    </row>
    <row r="34" spans="1:18" x14ac:dyDescent="0.25">
      <c r="A34" s="4" t="s">
        <v>4</v>
      </c>
    </row>
    <row r="35" spans="1:18" x14ac:dyDescent="0.25">
      <c r="B35" s="4" t="s">
        <v>12</v>
      </c>
    </row>
    <row r="36" spans="1:18" x14ac:dyDescent="0.25">
      <c r="B36" s="4" t="s">
        <v>13</v>
      </c>
    </row>
    <row r="37" spans="1:18" x14ac:dyDescent="0.25">
      <c r="C37" s="4" t="s">
        <v>7</v>
      </c>
      <c r="F37" s="9">
        <v>203269997.08000001</v>
      </c>
      <c r="G37" s="9">
        <v>225427584.06999999</v>
      </c>
      <c r="H37" s="9">
        <v>202012284.11000001</v>
      </c>
      <c r="I37" s="9">
        <v>0</v>
      </c>
      <c r="J37" s="9">
        <v>0</v>
      </c>
      <c r="K37" s="9">
        <v>0</v>
      </c>
      <c r="L37" s="9">
        <v>0</v>
      </c>
      <c r="M37" s="9">
        <v>0</v>
      </c>
      <c r="N37" s="9">
        <v>0</v>
      </c>
      <c r="O37" s="9">
        <v>0</v>
      </c>
      <c r="P37" s="9">
        <v>0</v>
      </c>
      <c r="Q37" s="9">
        <v>0</v>
      </c>
      <c r="R37" s="7" cm="1">
        <f t="array" ref="R37">IF(ISNA(LOOKUP(2,1/(F6:Q6&lt;&gt;""),F37:Q37)),0,LOOKUP(2,1/(F6:Q6&lt;&gt;""),F37:Q37))</f>
        <v>202012284.11000001</v>
      </c>
    </row>
    <row r="38" spans="1:18" x14ac:dyDescent="0.25">
      <c r="C38" s="4" t="s">
        <v>8</v>
      </c>
      <c r="F38" s="2">
        <v>213592846.49000001</v>
      </c>
      <c r="G38" s="2">
        <f>IF(G6="",0,F37)</f>
        <v>203269997.08000001</v>
      </c>
      <c r="H38" s="2">
        <f t="shared" ref="H38:Q38" si="2">IF(H6="",0,G37)</f>
        <v>225427584.06999999</v>
      </c>
      <c r="I38" s="2">
        <f t="shared" si="2"/>
        <v>0</v>
      </c>
      <c r="J38" s="2">
        <f t="shared" si="2"/>
        <v>0</v>
      </c>
      <c r="K38" s="2">
        <f t="shared" si="2"/>
        <v>0</v>
      </c>
      <c r="L38" s="2">
        <f t="shared" si="2"/>
        <v>0</v>
      </c>
      <c r="M38" s="2">
        <f t="shared" si="2"/>
        <v>0</v>
      </c>
      <c r="N38" s="2">
        <f t="shared" si="2"/>
        <v>0</v>
      </c>
      <c r="O38" s="2">
        <f t="shared" si="2"/>
        <v>0</v>
      </c>
      <c r="P38" s="2">
        <f t="shared" si="2"/>
        <v>0</v>
      </c>
      <c r="Q38" s="2">
        <f t="shared" si="2"/>
        <v>0</v>
      </c>
      <c r="R38" s="8">
        <f>F38</f>
        <v>213592846.49000001</v>
      </c>
    </row>
    <row r="39" spans="1:18" x14ac:dyDescent="0.25">
      <c r="C39" s="4" t="s">
        <v>9</v>
      </c>
      <c r="F39" s="7">
        <f>ROUND(F37-F38,2)</f>
        <v>-10322849.41</v>
      </c>
      <c r="G39" s="7">
        <f t="shared" ref="G39:R39" si="3">ROUND(G37-G38,2)</f>
        <v>22157586.989999998</v>
      </c>
      <c r="H39" s="7">
        <f t="shared" si="3"/>
        <v>-23415299.960000001</v>
      </c>
      <c r="I39" s="7">
        <f t="shared" si="3"/>
        <v>0</v>
      </c>
      <c r="J39" s="7">
        <f t="shared" si="3"/>
        <v>0</v>
      </c>
      <c r="K39" s="7">
        <f t="shared" si="3"/>
        <v>0</v>
      </c>
      <c r="L39" s="7">
        <f t="shared" si="3"/>
        <v>0</v>
      </c>
      <c r="M39" s="7">
        <f t="shared" si="3"/>
        <v>0</v>
      </c>
      <c r="N39" s="7">
        <f t="shared" si="3"/>
        <v>0</v>
      </c>
      <c r="O39" s="7">
        <f t="shared" si="3"/>
        <v>0</v>
      </c>
      <c r="P39" s="7">
        <f t="shared" si="3"/>
        <v>0</v>
      </c>
      <c r="Q39" s="7">
        <f t="shared" si="3"/>
        <v>0</v>
      </c>
      <c r="R39" s="7">
        <f t="shared" si="3"/>
        <v>-11580562.380000001</v>
      </c>
    </row>
    <row r="41" spans="1:18" x14ac:dyDescent="0.25">
      <c r="A41" s="4" t="s">
        <v>11</v>
      </c>
    </row>
    <row r="42" spans="1:18" x14ac:dyDescent="0.25">
      <c r="B42" s="6"/>
      <c r="C42" s="6" t="s">
        <v>3</v>
      </c>
      <c r="D42" s="6" t="s">
        <v>2</v>
      </c>
    </row>
    <row r="43" spans="1:18" x14ac:dyDescent="0.25">
      <c r="C43" s="11" t="s">
        <v>175</v>
      </c>
      <c r="D43" s="11" t="s">
        <v>176</v>
      </c>
      <c r="F43" s="1">
        <v>7655941.8300000001</v>
      </c>
      <c r="G43" s="1">
        <v>8677607.1600000001</v>
      </c>
      <c r="H43" s="1">
        <v>8588665.1300000008</v>
      </c>
      <c r="I43" s="1">
        <v>0</v>
      </c>
      <c r="J43" s="1">
        <v>0</v>
      </c>
      <c r="K43" s="1">
        <v>0</v>
      </c>
      <c r="L43" s="1">
        <v>0</v>
      </c>
      <c r="M43" s="1">
        <v>0</v>
      </c>
      <c r="N43" s="1">
        <v>0</v>
      </c>
      <c r="O43" s="1">
        <v>0</v>
      </c>
      <c r="P43" s="1">
        <v>0</v>
      </c>
      <c r="Q43" s="1">
        <v>0</v>
      </c>
      <c r="R43" s="7">
        <f t="shared" ref="R43:R93" si="4">ROUND(SUM(F43:Q43),2)</f>
        <v>24922214.120000001</v>
      </c>
    </row>
    <row r="44" spans="1:18" x14ac:dyDescent="0.25">
      <c r="C44" s="11" t="s">
        <v>177</v>
      </c>
      <c r="D44" s="11" t="s">
        <v>178</v>
      </c>
      <c r="F44" s="1">
        <v>6603152.7800000003</v>
      </c>
      <c r="G44" s="1">
        <v>6138428.9199999999</v>
      </c>
      <c r="H44" s="1">
        <v>6077959.2599999998</v>
      </c>
      <c r="I44" s="1">
        <v>0</v>
      </c>
      <c r="J44" s="1">
        <v>0</v>
      </c>
      <c r="K44" s="1">
        <v>0</v>
      </c>
      <c r="L44" s="1">
        <v>0</v>
      </c>
      <c r="M44" s="1">
        <v>0</v>
      </c>
      <c r="N44" s="1">
        <v>0</v>
      </c>
      <c r="O44" s="1">
        <v>0</v>
      </c>
      <c r="P44" s="1">
        <v>0</v>
      </c>
      <c r="Q44" s="1">
        <v>0</v>
      </c>
      <c r="R44" s="7">
        <f t="shared" si="4"/>
        <v>18819540.960000001</v>
      </c>
    </row>
    <row r="45" spans="1:18" x14ac:dyDescent="0.25">
      <c r="C45" s="11" t="s">
        <v>179</v>
      </c>
      <c r="D45" s="11" t="s">
        <v>180</v>
      </c>
      <c r="F45" s="1">
        <v>195922197.44999999</v>
      </c>
      <c r="G45" s="1">
        <v>197780839.62</v>
      </c>
      <c r="H45" s="1">
        <v>191681706.22</v>
      </c>
      <c r="I45" s="1">
        <v>0</v>
      </c>
      <c r="J45" s="1">
        <v>0</v>
      </c>
      <c r="K45" s="1">
        <v>0</v>
      </c>
      <c r="L45" s="1">
        <v>0</v>
      </c>
      <c r="M45" s="1">
        <v>0</v>
      </c>
      <c r="N45" s="1">
        <v>0</v>
      </c>
      <c r="O45" s="1">
        <v>0</v>
      </c>
      <c r="P45" s="1">
        <v>0</v>
      </c>
      <c r="Q45" s="1">
        <v>0</v>
      </c>
      <c r="R45" s="7">
        <f t="shared" si="4"/>
        <v>585384743.28999996</v>
      </c>
    </row>
    <row r="46" spans="1:18" x14ac:dyDescent="0.25">
      <c r="C46" s="11" t="s">
        <v>181</v>
      </c>
      <c r="D46" s="11" t="s">
        <v>182</v>
      </c>
      <c r="F46" s="1">
        <v>178948146.31</v>
      </c>
      <c r="G46" s="1">
        <v>175803626.36000001</v>
      </c>
      <c r="H46" s="1">
        <v>184139812.62</v>
      </c>
      <c r="I46" s="1">
        <v>0</v>
      </c>
      <c r="J46" s="1">
        <v>0</v>
      </c>
      <c r="K46" s="1">
        <v>0</v>
      </c>
      <c r="L46" s="1">
        <v>0</v>
      </c>
      <c r="M46" s="1">
        <v>0</v>
      </c>
      <c r="N46" s="1">
        <v>0</v>
      </c>
      <c r="O46" s="1">
        <v>0</v>
      </c>
      <c r="P46" s="1">
        <v>0</v>
      </c>
      <c r="Q46" s="1">
        <v>0</v>
      </c>
      <c r="R46" s="7">
        <f t="shared" si="4"/>
        <v>538891585.28999996</v>
      </c>
    </row>
    <row r="47" spans="1:18" x14ac:dyDescent="0.25">
      <c r="C47" s="11" t="s">
        <v>183</v>
      </c>
      <c r="D47" s="11" t="s">
        <v>184</v>
      </c>
      <c r="F47" s="1">
        <v>7313836.04</v>
      </c>
      <c r="G47" s="1">
        <v>6787330.8899999997</v>
      </c>
      <c r="H47" s="1">
        <v>6648491.8899999997</v>
      </c>
      <c r="I47" s="1">
        <v>0</v>
      </c>
      <c r="J47" s="1">
        <v>0</v>
      </c>
      <c r="K47" s="1">
        <v>0</v>
      </c>
      <c r="L47" s="1">
        <v>0</v>
      </c>
      <c r="M47" s="1">
        <v>0</v>
      </c>
      <c r="N47" s="1">
        <v>0</v>
      </c>
      <c r="O47" s="1">
        <v>0</v>
      </c>
      <c r="P47" s="1">
        <v>0</v>
      </c>
      <c r="Q47" s="1">
        <v>0</v>
      </c>
      <c r="R47" s="7">
        <f t="shared" si="4"/>
        <v>20749658.82</v>
      </c>
    </row>
    <row r="48" spans="1:18" x14ac:dyDescent="0.25">
      <c r="C48" s="11" t="s">
        <v>185</v>
      </c>
      <c r="D48" s="11" t="s">
        <v>186</v>
      </c>
      <c r="F48" s="1">
        <v>130535387.86</v>
      </c>
      <c r="G48" s="1">
        <v>109783857.04000001</v>
      </c>
      <c r="H48" s="1">
        <v>138785644.59</v>
      </c>
      <c r="I48" s="1">
        <v>0</v>
      </c>
      <c r="J48" s="1">
        <v>0</v>
      </c>
      <c r="K48" s="1">
        <v>0</v>
      </c>
      <c r="L48" s="1">
        <v>0</v>
      </c>
      <c r="M48" s="1">
        <v>0</v>
      </c>
      <c r="N48" s="1">
        <v>0</v>
      </c>
      <c r="O48" s="1">
        <v>0</v>
      </c>
      <c r="P48" s="1">
        <v>0</v>
      </c>
      <c r="Q48" s="1">
        <v>0</v>
      </c>
      <c r="R48" s="7">
        <f t="shared" si="4"/>
        <v>379104889.49000001</v>
      </c>
    </row>
    <row r="49" spans="3:18" x14ac:dyDescent="0.25">
      <c r="C49" s="11" t="s">
        <v>187</v>
      </c>
      <c r="D49" s="11" t="s">
        <v>188</v>
      </c>
      <c r="F49" s="1">
        <v>32885565.190000001</v>
      </c>
      <c r="G49" s="1">
        <v>32602942.239999998</v>
      </c>
      <c r="H49" s="1">
        <v>33445748.149999999</v>
      </c>
      <c r="I49" s="1">
        <v>0</v>
      </c>
      <c r="J49" s="1">
        <v>0</v>
      </c>
      <c r="K49" s="1">
        <v>0</v>
      </c>
      <c r="L49" s="1">
        <v>0</v>
      </c>
      <c r="M49" s="1">
        <v>0</v>
      </c>
      <c r="N49" s="1">
        <v>0</v>
      </c>
      <c r="O49" s="1">
        <v>0</v>
      </c>
      <c r="P49" s="1">
        <v>0</v>
      </c>
      <c r="Q49" s="1">
        <v>0</v>
      </c>
      <c r="R49" s="7">
        <f t="shared" si="4"/>
        <v>98934255.579999998</v>
      </c>
    </row>
    <row r="50" spans="3:18" x14ac:dyDescent="0.25">
      <c r="C50" s="11" t="s">
        <v>189</v>
      </c>
      <c r="D50" s="11" t="s">
        <v>190</v>
      </c>
      <c r="F50" s="1">
        <v>787749706.77999997</v>
      </c>
      <c r="G50" s="1">
        <v>747285210.74000001</v>
      </c>
      <c r="H50" s="1">
        <v>727799057.36000001</v>
      </c>
      <c r="I50" s="1">
        <v>0</v>
      </c>
      <c r="J50" s="1">
        <v>0</v>
      </c>
      <c r="K50" s="1">
        <v>0</v>
      </c>
      <c r="L50" s="1">
        <v>0</v>
      </c>
      <c r="M50" s="1">
        <v>0</v>
      </c>
      <c r="N50" s="1">
        <v>0</v>
      </c>
      <c r="O50" s="1">
        <v>0</v>
      </c>
      <c r="P50" s="1">
        <v>0</v>
      </c>
      <c r="Q50" s="1">
        <v>0</v>
      </c>
      <c r="R50" s="7">
        <f t="shared" si="4"/>
        <v>2262833974.8800001</v>
      </c>
    </row>
    <row r="51" spans="3:18" x14ac:dyDescent="0.25">
      <c r="C51" s="11" t="s">
        <v>189</v>
      </c>
      <c r="D51" s="11" t="s">
        <v>191</v>
      </c>
      <c r="F51" s="1">
        <v>0</v>
      </c>
      <c r="G51" s="1">
        <v>0</v>
      </c>
      <c r="H51" s="1">
        <v>0</v>
      </c>
      <c r="I51" s="1">
        <v>0</v>
      </c>
      <c r="J51" s="1">
        <v>0</v>
      </c>
      <c r="K51" s="1">
        <v>0</v>
      </c>
      <c r="L51" s="1">
        <v>0</v>
      </c>
      <c r="M51" s="1">
        <v>0</v>
      </c>
      <c r="N51" s="1">
        <v>0</v>
      </c>
      <c r="O51" s="1">
        <v>0</v>
      </c>
      <c r="P51" s="1">
        <v>0</v>
      </c>
      <c r="Q51" s="1">
        <v>0</v>
      </c>
      <c r="R51" s="7">
        <f t="shared" si="4"/>
        <v>0</v>
      </c>
    </row>
    <row r="52" spans="3:18" x14ac:dyDescent="0.25">
      <c r="C52" s="11" t="s">
        <v>189</v>
      </c>
      <c r="D52" s="11" t="s">
        <v>192</v>
      </c>
      <c r="F52" s="1">
        <v>500000</v>
      </c>
      <c r="G52" s="1">
        <v>500000</v>
      </c>
      <c r="H52" s="1">
        <v>500000</v>
      </c>
      <c r="I52" s="1">
        <v>0</v>
      </c>
      <c r="J52" s="1">
        <v>0</v>
      </c>
      <c r="K52" s="1">
        <v>0</v>
      </c>
      <c r="L52" s="1">
        <v>0</v>
      </c>
      <c r="M52" s="1">
        <v>0</v>
      </c>
      <c r="N52" s="1">
        <v>0</v>
      </c>
      <c r="O52" s="1">
        <v>0</v>
      </c>
      <c r="P52" s="1">
        <v>0</v>
      </c>
      <c r="Q52" s="1">
        <v>0</v>
      </c>
      <c r="R52" s="7">
        <f t="shared" si="4"/>
        <v>1500000</v>
      </c>
    </row>
    <row r="53" spans="3:18" x14ac:dyDescent="0.25">
      <c r="C53" s="11" t="s">
        <v>189</v>
      </c>
      <c r="D53" s="11" t="s">
        <v>193</v>
      </c>
      <c r="F53" s="1">
        <v>13110029.939999999</v>
      </c>
      <c r="G53" s="1">
        <v>8360489.3399999999</v>
      </c>
      <c r="H53" s="1">
        <v>3473762.3</v>
      </c>
      <c r="I53" s="1">
        <v>0</v>
      </c>
      <c r="J53" s="1">
        <v>0</v>
      </c>
      <c r="K53" s="1">
        <v>0</v>
      </c>
      <c r="L53" s="1">
        <v>0</v>
      </c>
      <c r="M53" s="1">
        <v>0</v>
      </c>
      <c r="N53" s="1">
        <v>0</v>
      </c>
      <c r="O53" s="1">
        <v>0</v>
      </c>
      <c r="P53" s="1">
        <v>0</v>
      </c>
      <c r="Q53" s="1">
        <v>0</v>
      </c>
      <c r="R53" s="7">
        <f t="shared" si="4"/>
        <v>24944281.579999998</v>
      </c>
    </row>
    <row r="54" spans="3:18" x14ac:dyDescent="0.25">
      <c r="C54" s="11" t="s">
        <v>189</v>
      </c>
      <c r="D54" s="11" t="s">
        <v>194</v>
      </c>
      <c r="F54" s="1">
        <v>58002101.740000002</v>
      </c>
      <c r="G54" s="1">
        <v>56939625.020000003</v>
      </c>
      <c r="H54" s="1">
        <v>58697714.18</v>
      </c>
      <c r="I54" s="1">
        <v>0</v>
      </c>
      <c r="J54" s="1">
        <v>0</v>
      </c>
      <c r="K54" s="1">
        <v>0</v>
      </c>
      <c r="L54" s="1">
        <v>0</v>
      </c>
      <c r="M54" s="1">
        <v>0</v>
      </c>
      <c r="N54" s="1">
        <v>0</v>
      </c>
      <c r="O54" s="1">
        <v>0</v>
      </c>
      <c r="P54" s="1">
        <v>0</v>
      </c>
      <c r="Q54" s="1">
        <v>0</v>
      </c>
      <c r="R54" s="7">
        <f t="shared" si="4"/>
        <v>173639440.94</v>
      </c>
    </row>
    <row r="55" spans="3:18" x14ac:dyDescent="0.25">
      <c r="C55" s="11" t="s">
        <v>189</v>
      </c>
      <c r="D55" s="11" t="s">
        <v>195</v>
      </c>
      <c r="F55" s="1">
        <v>265935683.41999999</v>
      </c>
      <c r="G55" s="1">
        <v>253764539.06</v>
      </c>
      <c r="H55" s="1">
        <v>264270850.99000001</v>
      </c>
      <c r="I55" s="1">
        <v>0</v>
      </c>
      <c r="J55" s="1">
        <v>0</v>
      </c>
      <c r="K55" s="1">
        <v>0</v>
      </c>
      <c r="L55" s="1">
        <v>0</v>
      </c>
      <c r="M55" s="1">
        <v>0</v>
      </c>
      <c r="N55" s="1">
        <v>0</v>
      </c>
      <c r="O55" s="1">
        <v>0</v>
      </c>
      <c r="P55" s="1">
        <v>0</v>
      </c>
      <c r="Q55" s="1">
        <v>0</v>
      </c>
      <c r="R55" s="7">
        <f>ROUND(SUM(F55:Q55),2)</f>
        <v>783971073.47000003</v>
      </c>
    </row>
    <row r="56" spans="3:18" x14ac:dyDescent="0.25">
      <c r="C56" s="11" t="s">
        <v>189</v>
      </c>
      <c r="D56" s="11" t="s">
        <v>196</v>
      </c>
      <c r="F56" s="1">
        <v>3962500</v>
      </c>
      <c r="G56" s="1">
        <v>7677818.9699999997</v>
      </c>
      <c r="H56" s="1">
        <v>12853890.560000001</v>
      </c>
      <c r="I56" s="1">
        <v>0</v>
      </c>
      <c r="J56" s="1">
        <v>0</v>
      </c>
      <c r="K56" s="1">
        <v>0</v>
      </c>
      <c r="L56" s="1">
        <v>0</v>
      </c>
      <c r="M56" s="1">
        <v>0</v>
      </c>
      <c r="N56" s="1">
        <v>0</v>
      </c>
      <c r="O56" s="1">
        <v>0</v>
      </c>
      <c r="P56" s="1">
        <v>0</v>
      </c>
      <c r="Q56" s="1">
        <v>0</v>
      </c>
      <c r="R56" s="7">
        <f>ROUND(SUM(F56:Q56),2)</f>
        <v>24494209.530000001</v>
      </c>
    </row>
    <row r="57" spans="3:18" x14ac:dyDescent="0.25">
      <c r="C57" s="11" t="s">
        <v>189</v>
      </c>
      <c r="D57" s="11" t="s">
        <v>197</v>
      </c>
      <c r="F57" s="1">
        <v>0</v>
      </c>
      <c r="G57" s="1">
        <v>0</v>
      </c>
      <c r="H57" s="1">
        <v>0</v>
      </c>
      <c r="I57" s="1">
        <v>0</v>
      </c>
      <c r="J57" s="1">
        <v>0</v>
      </c>
      <c r="K57" s="1">
        <v>0</v>
      </c>
      <c r="L57" s="1">
        <v>0</v>
      </c>
      <c r="M57" s="1">
        <v>0</v>
      </c>
      <c r="N57" s="1">
        <v>0</v>
      </c>
      <c r="O57" s="1">
        <v>0</v>
      </c>
      <c r="P57" s="1">
        <v>0</v>
      </c>
      <c r="Q57" s="1">
        <v>0</v>
      </c>
      <c r="R57" s="7">
        <f>ROUND(SUM(F57:Q57),2)</f>
        <v>0</v>
      </c>
    </row>
    <row r="58" spans="3:18" x14ac:dyDescent="0.25">
      <c r="C58" s="11" t="s">
        <v>189</v>
      </c>
      <c r="D58" s="11" t="s">
        <v>198</v>
      </c>
      <c r="F58" s="1">
        <v>268558050.33999997</v>
      </c>
      <c r="G58" s="1">
        <v>255725498.69999999</v>
      </c>
      <c r="H58" s="1">
        <v>254620603.61000001</v>
      </c>
      <c r="I58" s="1">
        <v>0</v>
      </c>
      <c r="J58" s="1">
        <v>0</v>
      </c>
      <c r="K58" s="1">
        <v>0</v>
      </c>
      <c r="L58" s="1">
        <v>0</v>
      </c>
      <c r="M58" s="1">
        <v>0</v>
      </c>
      <c r="N58" s="1">
        <v>0</v>
      </c>
      <c r="O58" s="1">
        <v>0</v>
      </c>
      <c r="P58" s="1">
        <v>0</v>
      </c>
      <c r="Q58" s="1">
        <v>0</v>
      </c>
      <c r="R58" s="7">
        <f t="shared" si="4"/>
        <v>778904152.64999998</v>
      </c>
    </row>
    <row r="59" spans="3:18" x14ac:dyDescent="0.25">
      <c r="C59" s="11" t="s">
        <v>189</v>
      </c>
      <c r="D59" s="11" t="s">
        <v>199</v>
      </c>
      <c r="F59" s="1">
        <v>281492.28999999998</v>
      </c>
      <c r="G59" s="1">
        <v>249618.18</v>
      </c>
      <c r="H59" s="1">
        <v>231666.15</v>
      </c>
      <c r="I59" s="1">
        <v>0</v>
      </c>
      <c r="J59" s="1">
        <v>0</v>
      </c>
      <c r="K59" s="1">
        <v>0</v>
      </c>
      <c r="L59" s="1">
        <v>0</v>
      </c>
      <c r="M59" s="1">
        <v>0</v>
      </c>
      <c r="N59" s="1">
        <v>0</v>
      </c>
      <c r="O59" s="1">
        <v>0</v>
      </c>
      <c r="P59" s="1">
        <v>0</v>
      </c>
      <c r="Q59" s="1">
        <v>0</v>
      </c>
      <c r="R59" s="7">
        <f t="shared" si="4"/>
        <v>762776.62</v>
      </c>
    </row>
    <row r="60" spans="3:18" x14ac:dyDescent="0.25">
      <c r="C60" s="11" t="s">
        <v>189</v>
      </c>
      <c r="D60" s="11" t="s">
        <v>200</v>
      </c>
      <c r="F60" s="1">
        <v>44635551.049999997</v>
      </c>
      <c r="G60" s="1">
        <v>44635551.049999997</v>
      </c>
      <c r="H60" s="1">
        <v>61263614.479999997</v>
      </c>
      <c r="I60" s="1">
        <v>0</v>
      </c>
      <c r="J60" s="1">
        <v>0</v>
      </c>
      <c r="K60" s="1">
        <v>0</v>
      </c>
      <c r="L60" s="1">
        <v>0</v>
      </c>
      <c r="M60" s="1">
        <v>0</v>
      </c>
      <c r="N60" s="1">
        <v>0</v>
      </c>
      <c r="O60" s="1">
        <v>0</v>
      </c>
      <c r="P60" s="1">
        <v>0</v>
      </c>
      <c r="Q60" s="1">
        <v>0</v>
      </c>
      <c r="R60" s="7">
        <f t="shared" si="4"/>
        <v>150534716.58000001</v>
      </c>
    </row>
    <row r="61" spans="3:18" x14ac:dyDescent="0.25">
      <c r="C61" s="11" t="s">
        <v>189</v>
      </c>
      <c r="D61" s="11" t="s">
        <v>201</v>
      </c>
      <c r="F61" s="1">
        <v>39506249.880000003</v>
      </c>
      <c r="G61" s="1">
        <v>41764704.060000002</v>
      </c>
      <c r="H61" s="1">
        <v>41731315.409999996</v>
      </c>
      <c r="I61" s="1">
        <v>0</v>
      </c>
      <c r="J61" s="1">
        <v>0</v>
      </c>
      <c r="K61" s="1">
        <v>0</v>
      </c>
      <c r="L61" s="1">
        <v>0</v>
      </c>
      <c r="M61" s="1">
        <v>0</v>
      </c>
      <c r="N61" s="1">
        <v>0</v>
      </c>
      <c r="O61" s="1">
        <v>0</v>
      </c>
      <c r="P61" s="1">
        <v>0</v>
      </c>
      <c r="Q61" s="1">
        <v>0</v>
      </c>
      <c r="R61" s="7">
        <f t="shared" si="4"/>
        <v>123002269.34999999</v>
      </c>
    </row>
    <row r="62" spans="3:18" x14ac:dyDescent="0.25">
      <c r="C62" s="11" t="s">
        <v>189</v>
      </c>
      <c r="D62" s="11" t="s">
        <v>202</v>
      </c>
      <c r="F62" s="1">
        <v>2316836.35</v>
      </c>
      <c r="G62" s="1">
        <v>2680617.41</v>
      </c>
      <c r="H62" s="1">
        <v>1554695.59</v>
      </c>
      <c r="I62" s="1">
        <v>0</v>
      </c>
      <c r="J62" s="1">
        <v>0</v>
      </c>
      <c r="K62" s="1">
        <v>0</v>
      </c>
      <c r="L62" s="1">
        <v>0</v>
      </c>
      <c r="M62" s="1">
        <v>0</v>
      </c>
      <c r="N62" s="1">
        <v>0</v>
      </c>
      <c r="O62" s="1">
        <v>0</v>
      </c>
      <c r="P62" s="1">
        <v>0</v>
      </c>
      <c r="Q62" s="1">
        <v>0</v>
      </c>
      <c r="R62" s="7">
        <f t="shared" si="4"/>
        <v>6552149.3499999996</v>
      </c>
    </row>
    <row r="63" spans="3:18" x14ac:dyDescent="0.25">
      <c r="C63" s="11" t="s">
        <v>189</v>
      </c>
      <c r="D63" s="11" t="s">
        <v>203</v>
      </c>
      <c r="F63" s="1">
        <v>21197735.530000001</v>
      </c>
      <c r="G63" s="1">
        <v>20315511.550000001</v>
      </c>
      <c r="H63" s="1">
        <v>20329528.050000001</v>
      </c>
      <c r="I63" s="1">
        <v>0</v>
      </c>
      <c r="J63" s="1">
        <v>0</v>
      </c>
      <c r="K63" s="1">
        <v>0</v>
      </c>
      <c r="L63" s="1">
        <v>0</v>
      </c>
      <c r="M63" s="1">
        <v>0</v>
      </c>
      <c r="N63" s="1">
        <v>0</v>
      </c>
      <c r="O63" s="1">
        <v>0</v>
      </c>
      <c r="P63" s="1">
        <v>0</v>
      </c>
      <c r="Q63" s="1">
        <v>0</v>
      </c>
      <c r="R63" s="7">
        <f t="shared" si="4"/>
        <v>61842775.130000003</v>
      </c>
    </row>
    <row r="64" spans="3:18" x14ac:dyDescent="0.25">
      <c r="C64" s="11" t="s">
        <v>204</v>
      </c>
      <c r="D64" s="11" t="s">
        <v>203</v>
      </c>
      <c r="F64" s="1">
        <v>46029368.549999997</v>
      </c>
      <c r="G64" s="1">
        <v>44113682.189999998</v>
      </c>
      <c r="H64" s="1">
        <v>44144118.07</v>
      </c>
      <c r="I64" s="1">
        <v>0</v>
      </c>
      <c r="J64" s="1">
        <v>0</v>
      </c>
      <c r="K64" s="1">
        <v>0</v>
      </c>
      <c r="L64" s="1">
        <v>0</v>
      </c>
      <c r="M64" s="1">
        <v>0</v>
      </c>
      <c r="N64" s="1">
        <v>0</v>
      </c>
      <c r="O64" s="1">
        <v>0</v>
      </c>
      <c r="P64" s="1">
        <v>0</v>
      </c>
      <c r="Q64" s="1">
        <v>0</v>
      </c>
      <c r="R64" s="7">
        <f t="shared" si="4"/>
        <v>134287168.81</v>
      </c>
    </row>
    <row r="65" spans="3:18" x14ac:dyDescent="0.25">
      <c r="C65" s="11" t="s">
        <v>205</v>
      </c>
      <c r="D65" s="11" t="s">
        <v>206</v>
      </c>
      <c r="F65" s="1">
        <v>1551817.71</v>
      </c>
      <c r="G65" s="1">
        <v>1468332.76</v>
      </c>
      <c r="H65" s="1">
        <v>1544827.85</v>
      </c>
      <c r="I65" s="1">
        <v>0</v>
      </c>
      <c r="J65" s="1">
        <v>0</v>
      </c>
      <c r="K65" s="1">
        <v>0</v>
      </c>
      <c r="L65" s="1">
        <v>0</v>
      </c>
      <c r="M65" s="1">
        <v>0</v>
      </c>
      <c r="N65" s="1">
        <v>0</v>
      </c>
      <c r="O65" s="1">
        <v>0</v>
      </c>
      <c r="P65" s="1">
        <v>0</v>
      </c>
      <c r="Q65" s="1">
        <v>0</v>
      </c>
      <c r="R65" s="7">
        <f t="shared" si="4"/>
        <v>4564978.32</v>
      </c>
    </row>
    <row r="66" spans="3:18" x14ac:dyDescent="0.25">
      <c r="C66" s="11" t="s">
        <v>207</v>
      </c>
      <c r="D66" s="11" t="s">
        <v>190</v>
      </c>
      <c r="F66" s="1">
        <v>167107.91</v>
      </c>
      <c r="G66" s="1">
        <v>5047.45</v>
      </c>
      <c r="H66" s="1">
        <v>1378.67</v>
      </c>
      <c r="I66" s="1">
        <v>0</v>
      </c>
      <c r="J66" s="1">
        <v>0</v>
      </c>
      <c r="K66" s="1">
        <v>0</v>
      </c>
      <c r="L66" s="1">
        <v>0</v>
      </c>
      <c r="M66" s="1">
        <v>0</v>
      </c>
      <c r="N66" s="1">
        <v>0</v>
      </c>
      <c r="O66" s="1">
        <v>0</v>
      </c>
      <c r="P66" s="1">
        <v>0</v>
      </c>
      <c r="Q66" s="1">
        <v>0</v>
      </c>
      <c r="R66" s="7">
        <f t="shared" ref="R66:R68" si="5">ROUND(SUM(F66:Q66),2)</f>
        <v>173534.03</v>
      </c>
    </row>
    <row r="67" spans="3:18" x14ac:dyDescent="0.25">
      <c r="C67" s="11" t="s">
        <v>207</v>
      </c>
      <c r="D67" s="11" t="s">
        <v>208</v>
      </c>
      <c r="F67" s="1">
        <v>877316.56</v>
      </c>
      <c r="G67" s="1">
        <v>26499.23</v>
      </c>
      <c r="H67" s="1">
        <v>7238.01</v>
      </c>
      <c r="I67" s="1">
        <v>0</v>
      </c>
      <c r="J67" s="1">
        <v>0</v>
      </c>
      <c r="K67" s="1">
        <v>0</v>
      </c>
      <c r="L67" s="1">
        <v>0</v>
      </c>
      <c r="M67" s="1">
        <v>0</v>
      </c>
      <c r="N67" s="1">
        <v>0</v>
      </c>
      <c r="O67" s="1">
        <v>0</v>
      </c>
      <c r="P67" s="1">
        <v>0</v>
      </c>
      <c r="Q67" s="1">
        <v>0</v>
      </c>
      <c r="R67" s="7">
        <f t="shared" ref="R67" si="6">ROUND(SUM(F67:Q67),2)</f>
        <v>911053.8</v>
      </c>
    </row>
    <row r="68" spans="3:18" x14ac:dyDescent="0.25">
      <c r="C68" s="11" t="s">
        <v>207</v>
      </c>
      <c r="D68" s="11" t="s">
        <v>209</v>
      </c>
      <c r="F68" s="1">
        <v>3133273.35</v>
      </c>
      <c r="G68" s="1">
        <v>94640.01</v>
      </c>
      <c r="H68" s="1">
        <v>25849.93</v>
      </c>
      <c r="I68" s="1">
        <v>0</v>
      </c>
      <c r="J68" s="1">
        <v>0</v>
      </c>
      <c r="K68" s="1">
        <v>0</v>
      </c>
      <c r="L68" s="1">
        <v>0</v>
      </c>
      <c r="M68" s="1">
        <v>0</v>
      </c>
      <c r="N68" s="1">
        <v>0</v>
      </c>
      <c r="O68" s="1">
        <v>0</v>
      </c>
      <c r="P68" s="1">
        <v>0</v>
      </c>
      <c r="Q68" s="1">
        <v>0</v>
      </c>
      <c r="R68" s="7">
        <f t="shared" si="5"/>
        <v>3253763.29</v>
      </c>
    </row>
    <row r="69" spans="3:18" x14ac:dyDescent="0.25">
      <c r="C69" s="11" t="s">
        <v>210</v>
      </c>
      <c r="D69" s="11" t="s">
        <v>211</v>
      </c>
      <c r="F69" s="1">
        <v>21532678.079999998</v>
      </c>
      <c r="G69" s="1">
        <v>20853647.350000001</v>
      </c>
      <c r="H69" s="1">
        <v>21519510.969999999</v>
      </c>
      <c r="I69" s="1">
        <v>0</v>
      </c>
      <c r="J69" s="1">
        <v>0</v>
      </c>
      <c r="K69" s="1">
        <v>0</v>
      </c>
      <c r="L69" s="1">
        <v>0</v>
      </c>
      <c r="M69" s="1">
        <v>0</v>
      </c>
      <c r="N69" s="1">
        <v>0</v>
      </c>
      <c r="O69" s="1">
        <v>0</v>
      </c>
      <c r="P69" s="1">
        <v>0</v>
      </c>
      <c r="Q69" s="1">
        <v>0</v>
      </c>
      <c r="R69" s="7">
        <f t="shared" si="4"/>
        <v>63905836.399999999</v>
      </c>
    </row>
    <row r="70" spans="3:18" x14ac:dyDescent="0.25">
      <c r="C70" s="11" t="s">
        <v>212</v>
      </c>
      <c r="D70" s="11" t="s">
        <v>213</v>
      </c>
      <c r="F70" s="1">
        <v>14145.62</v>
      </c>
      <c r="G70" s="1">
        <v>2874.45</v>
      </c>
      <c r="H70" s="1">
        <v>0</v>
      </c>
      <c r="I70" s="1">
        <v>0</v>
      </c>
      <c r="J70" s="1">
        <v>0</v>
      </c>
      <c r="K70" s="1">
        <v>0</v>
      </c>
      <c r="L70" s="1">
        <v>0</v>
      </c>
      <c r="M70" s="1">
        <v>0</v>
      </c>
      <c r="N70" s="1">
        <v>0</v>
      </c>
      <c r="O70" s="1">
        <v>0</v>
      </c>
      <c r="P70" s="1">
        <v>0</v>
      </c>
      <c r="Q70" s="1">
        <v>0</v>
      </c>
      <c r="R70" s="7">
        <f t="shared" si="4"/>
        <v>17020.07</v>
      </c>
    </row>
    <row r="71" spans="3:18" x14ac:dyDescent="0.25">
      <c r="C71" s="11" t="s">
        <v>214</v>
      </c>
      <c r="D71" s="11" t="s">
        <v>213</v>
      </c>
      <c r="F71" s="1">
        <v>4320</v>
      </c>
      <c r="G71" s="1">
        <v>3600</v>
      </c>
      <c r="H71" s="1">
        <v>0</v>
      </c>
      <c r="I71" s="1">
        <v>0</v>
      </c>
      <c r="J71" s="1">
        <v>0</v>
      </c>
      <c r="K71" s="1">
        <v>0</v>
      </c>
      <c r="L71" s="1">
        <v>0</v>
      </c>
      <c r="M71" s="1">
        <v>0</v>
      </c>
      <c r="N71" s="1">
        <v>0</v>
      </c>
      <c r="O71" s="1">
        <v>0</v>
      </c>
      <c r="P71" s="1">
        <v>0</v>
      </c>
      <c r="Q71" s="1">
        <v>0</v>
      </c>
      <c r="R71" s="7">
        <f t="shared" si="4"/>
        <v>7920</v>
      </c>
    </row>
    <row r="72" spans="3:18" x14ac:dyDescent="0.25">
      <c r="C72" s="11" t="s">
        <v>215</v>
      </c>
      <c r="D72" s="11" t="s">
        <v>216</v>
      </c>
      <c r="F72" s="1">
        <v>769.4</v>
      </c>
      <c r="G72" s="1">
        <v>269.77</v>
      </c>
      <c r="H72" s="1">
        <v>0</v>
      </c>
      <c r="I72" s="1">
        <v>0</v>
      </c>
      <c r="J72" s="1">
        <v>0</v>
      </c>
      <c r="K72" s="1">
        <v>0</v>
      </c>
      <c r="L72" s="1">
        <v>0</v>
      </c>
      <c r="M72" s="1">
        <v>0</v>
      </c>
      <c r="N72" s="1">
        <v>0</v>
      </c>
      <c r="O72" s="1">
        <v>0</v>
      </c>
      <c r="P72" s="1">
        <v>0</v>
      </c>
      <c r="Q72" s="1">
        <v>0</v>
      </c>
      <c r="R72" s="7">
        <f t="shared" si="4"/>
        <v>1039.17</v>
      </c>
    </row>
    <row r="73" spans="3:18" x14ac:dyDescent="0.25">
      <c r="C73" s="11" t="s">
        <v>217</v>
      </c>
      <c r="D73" s="11" t="s">
        <v>218</v>
      </c>
      <c r="F73" s="1">
        <v>359087.18</v>
      </c>
      <c r="G73" s="1">
        <v>316516.69</v>
      </c>
      <c r="H73" s="1">
        <v>320280.93</v>
      </c>
      <c r="I73" s="1">
        <v>0</v>
      </c>
      <c r="J73" s="1">
        <v>0</v>
      </c>
      <c r="K73" s="1">
        <v>0</v>
      </c>
      <c r="L73" s="1">
        <v>0</v>
      </c>
      <c r="M73" s="1">
        <v>0</v>
      </c>
      <c r="N73" s="1">
        <v>0</v>
      </c>
      <c r="O73" s="1">
        <v>0</v>
      </c>
      <c r="P73" s="1">
        <v>0</v>
      </c>
      <c r="Q73" s="1">
        <v>0</v>
      </c>
      <c r="R73" s="7">
        <f>ROUND(SUM(F73:Q73),2)</f>
        <v>995884.8</v>
      </c>
    </row>
    <row r="74" spans="3:18" x14ac:dyDescent="0.25">
      <c r="C74" s="11" t="s">
        <v>219</v>
      </c>
      <c r="D74" s="11" t="s">
        <v>220</v>
      </c>
      <c r="F74" s="1">
        <v>900909.48</v>
      </c>
      <c r="G74" s="1">
        <v>826395.03</v>
      </c>
      <c r="H74" s="1">
        <v>801652.79</v>
      </c>
      <c r="I74" s="1">
        <v>0</v>
      </c>
      <c r="J74" s="1">
        <v>0</v>
      </c>
      <c r="K74" s="1">
        <v>0</v>
      </c>
      <c r="L74" s="1">
        <v>0</v>
      </c>
      <c r="M74" s="1">
        <v>0</v>
      </c>
      <c r="N74" s="1">
        <v>0</v>
      </c>
      <c r="O74" s="1">
        <v>0</v>
      </c>
      <c r="P74" s="1">
        <v>0</v>
      </c>
      <c r="Q74" s="1">
        <v>0</v>
      </c>
      <c r="R74" s="7">
        <f t="shared" si="4"/>
        <v>2528957.2999999998</v>
      </c>
    </row>
    <row r="75" spans="3:18" x14ac:dyDescent="0.25">
      <c r="C75" s="11" t="s">
        <v>221</v>
      </c>
      <c r="D75" s="11" t="s">
        <v>222</v>
      </c>
      <c r="F75" s="1">
        <v>108.77</v>
      </c>
      <c r="G75" s="1">
        <v>94.91</v>
      </c>
      <c r="H75" s="1">
        <v>117.98</v>
      </c>
      <c r="I75" s="1">
        <v>0</v>
      </c>
      <c r="J75" s="1">
        <v>0</v>
      </c>
      <c r="K75" s="1">
        <v>0</v>
      </c>
      <c r="L75" s="1">
        <v>0</v>
      </c>
      <c r="M75" s="1">
        <v>0</v>
      </c>
      <c r="N75" s="1">
        <v>0</v>
      </c>
      <c r="O75" s="1">
        <v>0</v>
      </c>
      <c r="P75" s="1">
        <v>0</v>
      </c>
      <c r="Q75" s="1">
        <v>0</v>
      </c>
      <c r="R75" s="7">
        <f t="shared" si="4"/>
        <v>321.66000000000003</v>
      </c>
    </row>
    <row r="76" spans="3:18" x14ac:dyDescent="0.25">
      <c r="C76" s="11" t="s">
        <v>223</v>
      </c>
      <c r="D76" s="11" t="s">
        <v>224</v>
      </c>
      <c r="F76" s="1">
        <v>8825710.7100000009</v>
      </c>
      <c r="G76" s="1">
        <v>8365433.25</v>
      </c>
      <c r="H76" s="1">
        <v>8284027.1500000004</v>
      </c>
      <c r="I76" s="1">
        <v>0</v>
      </c>
      <c r="J76" s="1">
        <v>0</v>
      </c>
      <c r="K76" s="1">
        <v>0</v>
      </c>
      <c r="L76" s="1">
        <v>0</v>
      </c>
      <c r="M76" s="1">
        <v>0</v>
      </c>
      <c r="N76" s="1">
        <v>0</v>
      </c>
      <c r="O76" s="1">
        <v>0</v>
      </c>
      <c r="P76" s="1">
        <v>0</v>
      </c>
      <c r="Q76" s="1">
        <v>0</v>
      </c>
      <c r="R76" s="7">
        <f t="shared" si="4"/>
        <v>25475171.109999999</v>
      </c>
    </row>
    <row r="77" spans="3:18" x14ac:dyDescent="0.25">
      <c r="C77" s="11" t="s">
        <v>225</v>
      </c>
      <c r="D77" s="11" t="s">
        <v>226</v>
      </c>
      <c r="F77" s="1">
        <v>28472734.98</v>
      </c>
      <c r="G77" s="1">
        <v>27508120.760000002</v>
      </c>
      <c r="H77" s="1">
        <v>28277357.23</v>
      </c>
      <c r="I77" s="1">
        <v>0</v>
      </c>
      <c r="J77" s="1">
        <v>0</v>
      </c>
      <c r="K77" s="1">
        <v>0</v>
      </c>
      <c r="L77" s="1">
        <v>0</v>
      </c>
      <c r="M77" s="1">
        <v>0</v>
      </c>
      <c r="N77" s="1">
        <v>0</v>
      </c>
      <c r="O77" s="1">
        <v>0</v>
      </c>
      <c r="P77" s="1">
        <v>0</v>
      </c>
      <c r="Q77" s="1">
        <v>0</v>
      </c>
      <c r="R77" s="7">
        <f>ROUND(SUM(F77:Q77),2)</f>
        <v>84258212.969999999</v>
      </c>
    </row>
    <row r="78" spans="3:18" x14ac:dyDescent="0.25">
      <c r="C78" s="11" t="s">
        <v>227</v>
      </c>
      <c r="D78" s="11" t="s">
        <v>228</v>
      </c>
      <c r="F78" s="1">
        <v>2347317.41</v>
      </c>
      <c r="G78" s="1">
        <v>2157959.9</v>
      </c>
      <c r="H78" s="1">
        <v>2092046.28</v>
      </c>
      <c r="I78" s="1">
        <v>0</v>
      </c>
      <c r="J78" s="1">
        <v>0</v>
      </c>
      <c r="K78" s="1">
        <v>0</v>
      </c>
      <c r="L78" s="1">
        <v>0</v>
      </c>
      <c r="M78" s="1">
        <v>0</v>
      </c>
      <c r="N78" s="1">
        <v>0</v>
      </c>
      <c r="O78" s="1">
        <v>0</v>
      </c>
      <c r="P78" s="1">
        <v>0</v>
      </c>
      <c r="Q78" s="1">
        <v>0</v>
      </c>
      <c r="R78" s="7">
        <f>ROUND(SUM(F78:Q78),2)</f>
        <v>6597323.5899999999</v>
      </c>
    </row>
    <row r="79" spans="3:18" x14ac:dyDescent="0.25">
      <c r="C79" s="11" t="s">
        <v>229</v>
      </c>
      <c r="D79" s="11" t="s">
        <v>230</v>
      </c>
      <c r="F79" s="1">
        <v>0</v>
      </c>
      <c r="G79" s="1">
        <v>0</v>
      </c>
      <c r="H79" s="1">
        <v>0</v>
      </c>
      <c r="I79" s="1">
        <v>0</v>
      </c>
      <c r="J79" s="1">
        <v>0</v>
      </c>
      <c r="K79" s="1">
        <v>0</v>
      </c>
      <c r="L79" s="1">
        <v>0</v>
      </c>
      <c r="M79" s="1">
        <v>0</v>
      </c>
      <c r="N79" s="1">
        <v>0</v>
      </c>
      <c r="O79" s="1">
        <v>0</v>
      </c>
      <c r="P79" s="1">
        <v>0</v>
      </c>
      <c r="Q79" s="1">
        <v>0</v>
      </c>
      <c r="R79" s="7">
        <f t="shared" si="4"/>
        <v>0</v>
      </c>
    </row>
    <row r="80" spans="3:18" x14ac:dyDescent="0.25">
      <c r="C80" s="11" t="s">
        <v>231</v>
      </c>
      <c r="D80" s="11" t="s">
        <v>232</v>
      </c>
      <c r="F80" s="1">
        <v>239262.85</v>
      </c>
      <c r="G80" s="1">
        <v>214433.71</v>
      </c>
      <c r="H80" s="1">
        <v>167703.19</v>
      </c>
      <c r="I80" s="1">
        <v>0</v>
      </c>
      <c r="J80" s="1">
        <v>0</v>
      </c>
      <c r="K80" s="1">
        <v>0</v>
      </c>
      <c r="L80" s="1">
        <v>0</v>
      </c>
      <c r="M80" s="1">
        <v>0</v>
      </c>
      <c r="N80" s="1">
        <v>0</v>
      </c>
      <c r="O80" s="1">
        <v>0</v>
      </c>
      <c r="P80" s="1">
        <v>0</v>
      </c>
      <c r="Q80" s="1">
        <v>0</v>
      </c>
      <c r="R80" s="7">
        <f t="shared" si="4"/>
        <v>621399.75</v>
      </c>
    </row>
    <row r="81" spans="3:18" x14ac:dyDescent="0.25">
      <c r="C81" s="11" t="s">
        <v>233</v>
      </c>
      <c r="D81" s="11" t="s">
        <v>234</v>
      </c>
      <c r="F81" s="1">
        <v>890072.65</v>
      </c>
      <c r="G81" s="1">
        <v>974930.35</v>
      </c>
      <c r="H81" s="1">
        <v>922915.27</v>
      </c>
      <c r="I81" s="1">
        <v>0</v>
      </c>
      <c r="J81" s="1">
        <v>0</v>
      </c>
      <c r="K81" s="1">
        <v>0</v>
      </c>
      <c r="L81" s="1">
        <v>0</v>
      </c>
      <c r="M81" s="1">
        <v>0</v>
      </c>
      <c r="N81" s="1">
        <v>0</v>
      </c>
      <c r="O81" s="1">
        <v>0</v>
      </c>
      <c r="P81" s="1">
        <v>0</v>
      </c>
      <c r="Q81" s="1">
        <v>0</v>
      </c>
      <c r="R81" s="7">
        <f t="shared" si="4"/>
        <v>2787918.27</v>
      </c>
    </row>
    <row r="82" spans="3:18" x14ac:dyDescent="0.25">
      <c r="C82" s="11" t="s">
        <v>235</v>
      </c>
      <c r="D82" s="11" t="s">
        <v>216</v>
      </c>
      <c r="F82" s="1">
        <v>8773419.1999999993</v>
      </c>
      <c r="G82" s="1">
        <v>9488555.3000000007</v>
      </c>
      <c r="H82" s="1">
        <v>9854404.2300000004</v>
      </c>
      <c r="I82" s="1">
        <v>0</v>
      </c>
      <c r="J82" s="1">
        <v>0</v>
      </c>
      <c r="K82" s="1">
        <v>0</v>
      </c>
      <c r="L82" s="1">
        <v>0</v>
      </c>
      <c r="M82" s="1">
        <v>0</v>
      </c>
      <c r="N82" s="1">
        <v>0</v>
      </c>
      <c r="O82" s="1">
        <v>0</v>
      </c>
      <c r="P82" s="1">
        <v>0</v>
      </c>
      <c r="Q82" s="1">
        <v>0</v>
      </c>
      <c r="R82" s="7">
        <f t="shared" si="4"/>
        <v>28116378.73</v>
      </c>
    </row>
    <row r="83" spans="3:18" x14ac:dyDescent="0.25">
      <c r="C83" s="11" t="s">
        <v>236</v>
      </c>
      <c r="D83" s="11" t="s">
        <v>216</v>
      </c>
      <c r="F83" s="1">
        <v>864953.18</v>
      </c>
      <c r="G83" s="1">
        <v>864953.18</v>
      </c>
      <c r="H83" s="1">
        <v>864953.18</v>
      </c>
      <c r="I83" s="1">
        <v>0</v>
      </c>
      <c r="J83" s="1">
        <v>0</v>
      </c>
      <c r="K83" s="1">
        <v>0</v>
      </c>
      <c r="L83" s="1">
        <v>0</v>
      </c>
      <c r="M83" s="1">
        <v>0</v>
      </c>
      <c r="N83" s="1">
        <v>0</v>
      </c>
      <c r="O83" s="1">
        <v>0</v>
      </c>
      <c r="P83" s="1">
        <v>0</v>
      </c>
      <c r="Q83" s="1">
        <v>0</v>
      </c>
      <c r="R83" s="7">
        <f t="shared" si="4"/>
        <v>2594859.54</v>
      </c>
    </row>
    <row r="84" spans="3:18" x14ac:dyDescent="0.25">
      <c r="C84" s="11" t="s">
        <v>237</v>
      </c>
      <c r="D84" s="11" t="s">
        <v>238</v>
      </c>
      <c r="F84" s="1">
        <v>10658.87</v>
      </c>
      <c r="G84" s="1">
        <v>9300.73</v>
      </c>
      <c r="H84" s="1">
        <v>11561.79</v>
      </c>
      <c r="I84" s="1">
        <v>0</v>
      </c>
      <c r="J84" s="1">
        <v>0</v>
      </c>
      <c r="K84" s="1">
        <v>0</v>
      </c>
      <c r="L84" s="1">
        <v>0</v>
      </c>
      <c r="M84" s="1">
        <v>0</v>
      </c>
      <c r="N84" s="1">
        <v>0</v>
      </c>
      <c r="O84" s="1">
        <v>0</v>
      </c>
      <c r="P84" s="1">
        <v>0</v>
      </c>
      <c r="Q84" s="1">
        <v>0</v>
      </c>
      <c r="R84" s="7">
        <f t="shared" si="4"/>
        <v>31521.39</v>
      </c>
    </row>
    <row r="85" spans="3:18" x14ac:dyDescent="0.25">
      <c r="C85" s="11" t="s">
        <v>239</v>
      </c>
      <c r="D85" s="11" t="s">
        <v>240</v>
      </c>
      <c r="F85" s="1">
        <v>0</v>
      </c>
      <c r="G85" s="1">
        <v>0</v>
      </c>
      <c r="H85" s="1">
        <v>0</v>
      </c>
      <c r="I85" s="1">
        <v>0</v>
      </c>
      <c r="J85" s="1">
        <v>0</v>
      </c>
      <c r="K85" s="1">
        <v>0</v>
      </c>
      <c r="L85" s="1">
        <v>0</v>
      </c>
      <c r="M85" s="1">
        <v>0</v>
      </c>
      <c r="N85" s="1">
        <v>0</v>
      </c>
      <c r="O85" s="1">
        <v>0</v>
      </c>
      <c r="P85" s="1">
        <v>0</v>
      </c>
      <c r="Q85" s="1">
        <v>0</v>
      </c>
      <c r="R85" s="7">
        <f t="shared" si="4"/>
        <v>0</v>
      </c>
    </row>
    <row r="86" spans="3:18" x14ac:dyDescent="0.25">
      <c r="C86" s="11" t="s">
        <v>241</v>
      </c>
      <c r="D86" s="11" t="s">
        <v>190</v>
      </c>
      <c r="F86" s="1">
        <v>1438487.81</v>
      </c>
      <c r="G86" s="1">
        <v>1446326.85</v>
      </c>
      <c r="H86" s="1">
        <v>1467615.14</v>
      </c>
      <c r="I86" s="1">
        <v>0</v>
      </c>
      <c r="J86" s="1">
        <v>0</v>
      </c>
      <c r="K86" s="1">
        <v>0</v>
      </c>
      <c r="L86" s="1">
        <v>0</v>
      </c>
      <c r="M86" s="1">
        <v>0</v>
      </c>
      <c r="N86" s="1">
        <v>0</v>
      </c>
      <c r="O86" s="1">
        <v>0</v>
      </c>
      <c r="P86" s="1">
        <v>0</v>
      </c>
      <c r="Q86" s="1">
        <v>0</v>
      </c>
      <c r="R86" s="7">
        <f>ROUND(SUM(F86:Q86),2)</f>
        <v>4352429.8</v>
      </c>
    </row>
    <row r="87" spans="3:18" x14ac:dyDescent="0.25">
      <c r="C87" s="11" t="s">
        <v>241</v>
      </c>
      <c r="D87" s="11" t="s">
        <v>193</v>
      </c>
      <c r="F87" s="1">
        <v>359621.96</v>
      </c>
      <c r="G87" s="1">
        <v>361581.71</v>
      </c>
      <c r="H87" s="1">
        <v>366903.79</v>
      </c>
      <c r="I87" s="1">
        <v>0</v>
      </c>
      <c r="J87" s="1">
        <v>0</v>
      </c>
      <c r="K87" s="1">
        <v>0</v>
      </c>
      <c r="L87" s="1">
        <v>0</v>
      </c>
      <c r="M87" s="1">
        <v>0</v>
      </c>
      <c r="N87" s="1">
        <v>0</v>
      </c>
      <c r="O87" s="1">
        <v>0</v>
      </c>
      <c r="P87" s="1">
        <v>0</v>
      </c>
      <c r="Q87" s="1">
        <v>0</v>
      </c>
      <c r="R87" s="7">
        <f t="shared" si="4"/>
        <v>1088107.46</v>
      </c>
    </row>
    <row r="88" spans="3:18" x14ac:dyDescent="0.25">
      <c r="C88" s="11" t="s">
        <v>242</v>
      </c>
      <c r="D88" s="11" t="s">
        <v>243</v>
      </c>
      <c r="F88" s="1">
        <v>4580360.74</v>
      </c>
      <c r="G88" s="1">
        <v>4559870.97</v>
      </c>
      <c r="H88" s="1">
        <v>5247299.3899999997</v>
      </c>
      <c r="I88" s="1">
        <v>0</v>
      </c>
      <c r="J88" s="1">
        <v>0</v>
      </c>
      <c r="K88" s="1">
        <v>0</v>
      </c>
      <c r="L88" s="1">
        <v>0</v>
      </c>
      <c r="M88" s="1">
        <v>0</v>
      </c>
      <c r="N88" s="1">
        <v>0</v>
      </c>
      <c r="O88" s="1">
        <v>0</v>
      </c>
      <c r="P88" s="1">
        <v>0</v>
      </c>
      <c r="Q88" s="1">
        <v>0</v>
      </c>
      <c r="R88" s="7">
        <f>ROUND(SUM(F88:Q88),2)</f>
        <v>14387531.1</v>
      </c>
    </row>
    <row r="89" spans="3:18" x14ac:dyDescent="0.25">
      <c r="C89" s="11" t="s">
        <v>244</v>
      </c>
      <c r="D89" s="11" t="s">
        <v>245</v>
      </c>
      <c r="F89" s="1">
        <v>839127.83</v>
      </c>
      <c r="G89" s="1">
        <v>1045847.62</v>
      </c>
      <c r="H89" s="1">
        <v>417772.49</v>
      </c>
      <c r="I89" s="1">
        <v>0</v>
      </c>
      <c r="J89" s="1">
        <v>0</v>
      </c>
      <c r="K89" s="1">
        <v>0</v>
      </c>
      <c r="L89" s="1">
        <v>0</v>
      </c>
      <c r="M89" s="1">
        <v>0</v>
      </c>
      <c r="N89" s="1">
        <v>0</v>
      </c>
      <c r="O89" s="1">
        <v>0</v>
      </c>
      <c r="P89" s="1">
        <v>0</v>
      </c>
      <c r="Q89" s="1">
        <v>0</v>
      </c>
      <c r="R89" s="7">
        <f>ROUND(SUM(F89:Q89),2)</f>
        <v>2302747.94</v>
      </c>
    </row>
    <row r="90" spans="3:18" x14ac:dyDescent="0.25">
      <c r="C90" s="11" t="s">
        <v>246</v>
      </c>
      <c r="D90" s="11" t="s">
        <v>247</v>
      </c>
      <c r="F90" s="1">
        <v>598326.39</v>
      </c>
      <c r="G90" s="1">
        <v>633261.4</v>
      </c>
      <c r="H90" s="1">
        <v>635147.09</v>
      </c>
      <c r="I90" s="1">
        <v>0</v>
      </c>
      <c r="J90" s="1">
        <v>0</v>
      </c>
      <c r="K90" s="1">
        <v>0</v>
      </c>
      <c r="L90" s="1">
        <v>0</v>
      </c>
      <c r="M90" s="1">
        <v>0</v>
      </c>
      <c r="N90" s="1">
        <v>0</v>
      </c>
      <c r="O90" s="1">
        <v>0</v>
      </c>
      <c r="P90" s="1">
        <v>0</v>
      </c>
      <c r="Q90" s="1">
        <v>0</v>
      </c>
      <c r="R90" s="7">
        <f t="shared" ref="R90" si="7">ROUND(SUM(F90:Q90),2)</f>
        <v>1866734.88</v>
      </c>
    </row>
    <row r="91" spans="3:18" x14ac:dyDescent="0.25">
      <c r="C91" s="11" t="s">
        <v>248</v>
      </c>
      <c r="D91" s="11" t="s">
        <v>199</v>
      </c>
      <c r="F91" s="1">
        <v>96967.45</v>
      </c>
      <c r="G91" s="1">
        <v>96802.42</v>
      </c>
      <c r="H91" s="1">
        <v>86416.25</v>
      </c>
      <c r="I91" s="1">
        <v>0</v>
      </c>
      <c r="J91" s="1">
        <v>0</v>
      </c>
      <c r="K91" s="1">
        <v>0</v>
      </c>
      <c r="L91" s="1">
        <v>0</v>
      </c>
      <c r="M91" s="1">
        <v>0</v>
      </c>
      <c r="N91" s="1">
        <v>0</v>
      </c>
      <c r="O91" s="1">
        <v>0</v>
      </c>
      <c r="P91" s="1">
        <v>0</v>
      </c>
      <c r="Q91" s="1">
        <v>0</v>
      </c>
      <c r="R91" s="7">
        <f t="shared" ref="R91" si="8">ROUND(SUM(F91:Q91),2)</f>
        <v>280186.12</v>
      </c>
    </row>
    <row r="92" spans="3:18" x14ac:dyDescent="0.25">
      <c r="C92" s="11" t="s">
        <v>249</v>
      </c>
      <c r="D92" s="11" t="s">
        <v>250</v>
      </c>
      <c r="F92" s="1">
        <v>12374.48</v>
      </c>
      <c r="G92" s="1">
        <v>11387.04</v>
      </c>
      <c r="H92" s="1">
        <v>12670.3</v>
      </c>
      <c r="I92" s="1">
        <v>0</v>
      </c>
      <c r="J92" s="1">
        <v>0</v>
      </c>
      <c r="K92" s="1">
        <v>0</v>
      </c>
      <c r="L92" s="1">
        <v>0</v>
      </c>
      <c r="M92" s="1">
        <v>0</v>
      </c>
      <c r="N92" s="1">
        <v>0</v>
      </c>
      <c r="O92" s="1">
        <v>0</v>
      </c>
      <c r="P92" s="1">
        <v>0</v>
      </c>
      <c r="Q92" s="1">
        <v>0</v>
      </c>
      <c r="R92" s="7">
        <f t="shared" ref="R92" si="9">ROUND(SUM(F92:Q92),2)</f>
        <v>36431.82</v>
      </c>
    </row>
    <row r="93" spans="3:18" x14ac:dyDescent="0.25">
      <c r="C93" s="11" t="s">
        <v>251</v>
      </c>
      <c r="D93" s="11" t="s">
        <v>252</v>
      </c>
      <c r="F93" s="2">
        <v>20913522.699999999</v>
      </c>
      <c r="G93" s="2">
        <v>21880457.370000001</v>
      </c>
      <c r="H93" s="2">
        <v>21648940.100000001</v>
      </c>
      <c r="I93" s="2">
        <v>0</v>
      </c>
      <c r="J93" s="2">
        <v>0</v>
      </c>
      <c r="K93" s="2">
        <v>0</v>
      </c>
      <c r="L93" s="2">
        <v>0</v>
      </c>
      <c r="M93" s="2">
        <v>0</v>
      </c>
      <c r="N93" s="2">
        <v>0</v>
      </c>
      <c r="O93" s="2">
        <v>0</v>
      </c>
      <c r="P93" s="2">
        <v>0</v>
      </c>
      <c r="Q93" s="2">
        <v>0</v>
      </c>
      <c r="R93" s="8">
        <f t="shared" si="4"/>
        <v>64442920.170000002</v>
      </c>
    </row>
    <row r="94" spans="3:18" x14ac:dyDescent="0.25">
      <c r="F94" s="7">
        <f t="shared" ref="F94:R94" si="10">ROUND(SUM(F43:F93),2)</f>
        <v>2219453986.5999999</v>
      </c>
      <c r="G94" s="7">
        <f t="shared" si="10"/>
        <v>2124804638.71</v>
      </c>
      <c r="H94" s="7">
        <f t="shared" si="10"/>
        <v>2165417434.6100001</v>
      </c>
      <c r="I94" s="7">
        <f t="shared" si="10"/>
        <v>0</v>
      </c>
      <c r="J94" s="7">
        <f t="shared" si="10"/>
        <v>0</v>
      </c>
      <c r="K94" s="7">
        <f t="shared" si="10"/>
        <v>0</v>
      </c>
      <c r="L94" s="7">
        <f t="shared" si="10"/>
        <v>0</v>
      </c>
      <c r="M94" s="7">
        <f t="shared" si="10"/>
        <v>0</v>
      </c>
      <c r="N94" s="7">
        <f t="shared" si="10"/>
        <v>0</v>
      </c>
      <c r="O94" s="7">
        <f t="shared" si="10"/>
        <v>0</v>
      </c>
      <c r="P94" s="7">
        <f t="shared" si="10"/>
        <v>0</v>
      </c>
      <c r="Q94" s="7">
        <f t="shared" si="10"/>
        <v>0</v>
      </c>
      <c r="R94" s="7">
        <f t="shared" si="10"/>
        <v>6509676059.9200001</v>
      </c>
    </row>
    <row r="97" spans="1:18" ht="15.75" thickBot="1" x14ac:dyDescent="0.3">
      <c r="A97" s="4" t="s">
        <v>6</v>
      </c>
      <c r="F97" s="10">
        <f t="shared" ref="F97:R97" si="11">ROUND(F32-F39-F94,2)</f>
        <v>0</v>
      </c>
      <c r="G97" s="10">
        <f t="shared" si="11"/>
        <v>0</v>
      </c>
      <c r="H97" s="10">
        <f t="shared" si="11"/>
        <v>0</v>
      </c>
      <c r="I97" s="10">
        <f t="shared" si="11"/>
        <v>0</v>
      </c>
      <c r="J97" s="10">
        <f t="shared" si="11"/>
        <v>0</v>
      </c>
      <c r="K97" s="10">
        <f t="shared" si="11"/>
        <v>0</v>
      </c>
      <c r="L97" s="10">
        <f t="shared" si="11"/>
        <v>0</v>
      </c>
      <c r="M97" s="10">
        <f t="shared" si="11"/>
        <v>0</v>
      </c>
      <c r="N97" s="10">
        <f t="shared" si="11"/>
        <v>0</v>
      </c>
      <c r="O97" s="10">
        <f t="shared" si="11"/>
        <v>0</v>
      </c>
      <c r="P97" s="10">
        <f t="shared" si="11"/>
        <v>0</v>
      </c>
      <c r="Q97" s="10">
        <f t="shared" si="11"/>
        <v>0</v>
      </c>
      <c r="R97" s="10">
        <f t="shared" si="11"/>
        <v>0</v>
      </c>
    </row>
    <row r="98" spans="1:18" ht="15.75" thickTop="1" x14ac:dyDescent="0.25"/>
    <row r="100" spans="1:18" x14ac:dyDescent="0.25">
      <c r="A100" s="4" t="s">
        <v>57</v>
      </c>
    </row>
    <row r="101" spans="1:18" ht="15" customHeight="1" x14ac:dyDescent="0.25">
      <c r="A101" s="27" t="s">
        <v>72</v>
      </c>
      <c r="B101" s="27"/>
      <c r="C101" s="27"/>
      <c r="D101" s="27"/>
      <c r="E101" s="27"/>
      <c r="F101" s="27"/>
      <c r="G101" s="27"/>
      <c r="H101" s="27"/>
      <c r="I101" s="27"/>
      <c r="J101" s="27"/>
      <c r="K101" s="27"/>
      <c r="L101" s="27"/>
      <c r="M101" s="27"/>
      <c r="N101" s="27"/>
      <c r="O101" s="27"/>
      <c r="P101" s="27"/>
      <c r="Q101" s="27"/>
      <c r="R101" s="27"/>
    </row>
    <row r="102" spans="1:18" x14ac:dyDescent="0.25">
      <c r="A102" s="27"/>
      <c r="B102" s="27"/>
      <c r="C102" s="27"/>
      <c r="D102" s="27"/>
      <c r="E102" s="27"/>
      <c r="F102" s="27"/>
      <c r="G102" s="27"/>
      <c r="H102" s="27"/>
      <c r="I102" s="27"/>
      <c r="J102" s="27"/>
      <c r="K102" s="27"/>
      <c r="L102" s="27"/>
      <c r="M102" s="27"/>
      <c r="N102" s="27"/>
      <c r="O102" s="27"/>
      <c r="P102" s="27"/>
      <c r="Q102" s="27"/>
      <c r="R102" s="27"/>
    </row>
    <row r="103" spans="1:18" x14ac:dyDescent="0.25">
      <c r="A103" s="27"/>
      <c r="B103" s="27"/>
      <c r="C103" s="27"/>
      <c r="D103" s="27"/>
      <c r="E103" s="27"/>
      <c r="F103" s="27"/>
      <c r="G103" s="27"/>
      <c r="H103" s="27"/>
      <c r="I103" s="27"/>
      <c r="J103" s="27"/>
      <c r="K103" s="27"/>
      <c r="L103" s="27"/>
      <c r="M103" s="27"/>
      <c r="N103" s="27"/>
      <c r="O103" s="27"/>
      <c r="P103" s="27"/>
      <c r="Q103" s="27"/>
      <c r="R103" s="27"/>
    </row>
    <row r="104" spans="1:18" x14ac:dyDescent="0.25">
      <c r="A104" s="27"/>
      <c r="B104" s="27"/>
      <c r="C104" s="27"/>
      <c r="D104" s="27"/>
      <c r="E104" s="27"/>
      <c r="F104" s="27"/>
      <c r="G104" s="27"/>
      <c r="H104" s="27"/>
      <c r="I104" s="27"/>
      <c r="J104" s="27"/>
      <c r="K104" s="27"/>
      <c r="L104" s="27"/>
      <c r="M104" s="27"/>
      <c r="N104" s="27"/>
      <c r="O104" s="27"/>
      <c r="P104" s="27"/>
      <c r="Q104" s="27"/>
      <c r="R104" s="27"/>
    </row>
    <row r="105" spans="1:18" x14ac:dyDescent="0.25">
      <c r="A105" s="27"/>
      <c r="B105" s="27"/>
      <c r="C105" s="27"/>
      <c r="D105" s="27"/>
      <c r="E105" s="27"/>
      <c r="F105" s="27"/>
      <c r="G105" s="27"/>
      <c r="H105" s="27"/>
      <c r="I105" s="27"/>
      <c r="J105" s="27"/>
      <c r="K105" s="27"/>
      <c r="L105" s="27"/>
      <c r="M105" s="27"/>
      <c r="N105" s="27"/>
      <c r="O105" s="27"/>
      <c r="P105" s="27"/>
      <c r="Q105" s="27"/>
      <c r="R105" s="27"/>
    </row>
    <row r="106" spans="1:18" x14ac:dyDescent="0.25">
      <c r="A106" s="27"/>
      <c r="B106" s="27"/>
      <c r="C106" s="27"/>
      <c r="D106" s="27"/>
      <c r="E106" s="27"/>
      <c r="F106" s="27"/>
      <c r="G106" s="27"/>
      <c r="H106" s="27"/>
      <c r="I106" s="27"/>
      <c r="J106" s="27"/>
      <c r="K106" s="27"/>
      <c r="L106" s="27"/>
      <c r="M106" s="27"/>
      <c r="N106" s="27"/>
      <c r="O106" s="27"/>
      <c r="P106" s="27"/>
      <c r="Q106" s="27"/>
      <c r="R106" s="27"/>
    </row>
    <row r="107" spans="1:18" x14ac:dyDescent="0.25">
      <c r="A107" s="27"/>
      <c r="B107" s="27"/>
      <c r="C107" s="27"/>
      <c r="D107" s="27"/>
      <c r="E107" s="27"/>
      <c r="F107" s="27"/>
      <c r="G107" s="27"/>
      <c r="H107" s="27"/>
      <c r="I107" s="27"/>
      <c r="J107" s="27"/>
      <c r="K107" s="27"/>
      <c r="L107" s="27"/>
      <c r="M107" s="27"/>
      <c r="N107" s="27"/>
      <c r="O107" s="27"/>
      <c r="P107" s="27"/>
      <c r="Q107" s="27"/>
      <c r="R107" s="27"/>
    </row>
    <row r="108" spans="1:18" x14ac:dyDescent="0.25">
      <c r="A108" s="27"/>
      <c r="B108" s="27"/>
      <c r="C108" s="27"/>
      <c r="D108" s="27"/>
      <c r="E108" s="27"/>
      <c r="F108" s="27"/>
      <c r="G108" s="27"/>
      <c r="H108" s="27"/>
      <c r="I108" s="27"/>
      <c r="J108" s="27"/>
      <c r="K108" s="27"/>
      <c r="L108" s="27"/>
      <c r="M108" s="27"/>
      <c r="N108" s="27"/>
      <c r="O108" s="27"/>
      <c r="P108" s="27"/>
      <c r="Q108" s="27"/>
      <c r="R108" s="27"/>
    </row>
    <row r="109" spans="1:18" x14ac:dyDescent="0.25">
      <c r="A109" s="27"/>
      <c r="B109" s="27"/>
      <c r="C109" s="27"/>
      <c r="D109" s="27"/>
      <c r="E109" s="27"/>
      <c r="F109" s="27"/>
      <c r="G109" s="27"/>
      <c r="H109" s="27"/>
      <c r="I109" s="27"/>
      <c r="J109" s="27"/>
      <c r="K109" s="27"/>
      <c r="L109" s="27"/>
      <c r="M109" s="27"/>
      <c r="N109" s="27"/>
      <c r="O109" s="27"/>
      <c r="P109" s="27"/>
      <c r="Q109" s="27"/>
      <c r="R109" s="27"/>
    </row>
    <row r="110" spans="1:18" x14ac:dyDescent="0.25">
      <c r="A110" s="27"/>
      <c r="B110" s="27"/>
      <c r="C110" s="27"/>
      <c r="D110" s="27"/>
      <c r="E110" s="27"/>
      <c r="F110" s="27"/>
      <c r="G110" s="27"/>
      <c r="H110" s="27"/>
      <c r="I110" s="27"/>
      <c r="J110" s="27"/>
      <c r="K110" s="27"/>
      <c r="L110" s="27"/>
      <c r="M110" s="27"/>
      <c r="N110" s="27"/>
      <c r="O110" s="27"/>
      <c r="P110" s="27"/>
      <c r="Q110" s="27"/>
      <c r="R110" s="27"/>
    </row>
  </sheetData>
  <mergeCells count="1">
    <mergeCell ref="A101:R110"/>
  </mergeCells>
  <pageMargins left="0.45" right="0.45" top="0.5" bottom="0.5" header="0.3" footer="0.3"/>
  <pageSetup scale="50" fitToHeight="0" orientation="landscape"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R52"/>
  <sheetViews>
    <sheetView showGridLines="0" zoomScale="85" zoomScaleNormal="85" workbookViewId="0"/>
  </sheetViews>
  <sheetFormatPr defaultRowHeight="15" x14ac:dyDescent="0.25"/>
  <cols>
    <col min="1" max="2" width="2.85546875" style="4" customWidth="1"/>
    <col min="3" max="3" width="10.140625" style="4" customWidth="1"/>
    <col min="4" max="4" width="13" style="4" customWidth="1"/>
    <col min="5" max="5" width="2.85546875" style="4" customWidth="1"/>
    <col min="6" max="18" width="17.140625" style="4" customWidth="1"/>
    <col min="19" max="16384" width="9.140625" style="4"/>
  </cols>
  <sheetData>
    <row r="1" spans="1:18" x14ac:dyDescent="0.25">
      <c r="A1" s="3" t="s">
        <v>0</v>
      </c>
      <c r="R1" s="14" t="str">
        <f>Summary!$R$1</f>
        <v>IDORRPT1</v>
      </c>
    </row>
    <row r="2" spans="1:18" x14ac:dyDescent="0.25">
      <c r="A2" s="3" t="s">
        <v>1</v>
      </c>
      <c r="R2" s="14" t="str">
        <f>Summary!$R$2</f>
        <v>Printed by the authority of the State of Illinois - web only, 1, 10/2026</v>
      </c>
    </row>
    <row r="3" spans="1:18" x14ac:dyDescent="0.25">
      <c r="A3" s="3" t="str">
        <f>IF(ISBLANK(Summary!A3),"",Summary!A3)</f>
        <v>FISCAL YEAR 2027</v>
      </c>
      <c r="R3" s="14" t="str">
        <f>Summary!$R$3</f>
        <v>https://tax.illinois.gov/research/taxstats.html</v>
      </c>
    </row>
    <row r="5" spans="1:18" x14ac:dyDescent="0.25">
      <c r="F5" s="26" t="s">
        <v>39</v>
      </c>
      <c r="G5" s="26"/>
      <c r="H5" s="26"/>
      <c r="I5" s="26"/>
      <c r="J5" s="26"/>
      <c r="K5" s="26"/>
      <c r="L5" s="26"/>
      <c r="M5" s="26"/>
      <c r="N5" s="26"/>
      <c r="O5" s="26"/>
      <c r="P5" s="26"/>
      <c r="Q5" s="26"/>
      <c r="R5" s="26"/>
    </row>
    <row r="6" spans="1:18" x14ac:dyDescent="0.25">
      <c r="F6" s="5">
        <f>IF(ISBLANK(Summary!F6),"",Summary!F6)</f>
        <v>46234</v>
      </c>
      <c r="G6" s="5">
        <f>IF(ISBLANK(Summary!G6),"",Summary!G6)</f>
        <v>46265</v>
      </c>
      <c r="H6" s="5">
        <f>IF(ISBLANK(Summary!H6),"",Summary!H6)</f>
        <v>46295</v>
      </c>
      <c r="I6" s="5" t="str">
        <f>IF(ISBLANK(Summary!I6),"",Summary!I6)</f>
        <v/>
      </c>
      <c r="J6" s="5" t="str">
        <f>IF(ISBLANK(Summary!J6),"",Summary!J6)</f>
        <v/>
      </c>
      <c r="K6" s="5" t="str">
        <f>IF(ISBLANK(Summary!K6),"",Summary!K6)</f>
        <v/>
      </c>
      <c r="L6" s="5" t="str">
        <f>IF(ISBLANK(Summary!L6),"",Summary!L6)</f>
        <v/>
      </c>
      <c r="M6" s="5" t="str">
        <f>IF(ISBLANK(Summary!M6),"",Summary!M6)</f>
        <v/>
      </c>
      <c r="N6" s="5" t="str">
        <f>IF(ISBLANK(Summary!N6),"",Summary!N6)</f>
        <v/>
      </c>
      <c r="O6" s="5" t="str">
        <f>IF(ISBLANK(Summary!O6),"",Summary!O6)</f>
        <v/>
      </c>
      <c r="P6" s="5" t="str">
        <f>IF(ISBLANK(Summary!P6),"",Summary!P6)</f>
        <v/>
      </c>
      <c r="Q6" s="5" t="str">
        <f>IF(ISBLANK(Summary!Q6),"",Summary!Q6)</f>
        <v/>
      </c>
      <c r="R6" s="6" t="s">
        <v>5</v>
      </c>
    </row>
    <row r="8" spans="1:18" x14ac:dyDescent="0.25">
      <c r="A8" s="4" t="s">
        <v>10</v>
      </c>
    </row>
    <row r="9" spans="1:18" x14ac:dyDescent="0.25">
      <c r="B9" s="4" t="s">
        <v>82</v>
      </c>
      <c r="F9" s="1">
        <v>456794.38</v>
      </c>
      <c r="G9" s="1">
        <v>776735.09</v>
      </c>
      <c r="H9" s="1">
        <v>127274.4</v>
      </c>
      <c r="I9" s="1">
        <v>0</v>
      </c>
      <c r="J9" s="1">
        <v>0</v>
      </c>
      <c r="K9" s="1">
        <v>0</v>
      </c>
      <c r="L9" s="1">
        <v>0</v>
      </c>
      <c r="M9" s="1">
        <v>0</v>
      </c>
      <c r="N9" s="1">
        <v>0</v>
      </c>
      <c r="O9" s="1">
        <v>0</v>
      </c>
      <c r="P9" s="1">
        <v>0</v>
      </c>
      <c r="Q9" s="1">
        <v>0</v>
      </c>
      <c r="R9" s="7">
        <f t="shared" ref="R9:R16" si="0">ROUND(SUM(F9:Q9),2)</f>
        <v>1360803.87</v>
      </c>
    </row>
    <row r="10" spans="1:18" x14ac:dyDescent="0.25">
      <c r="B10" s="4" t="s">
        <v>105</v>
      </c>
      <c r="F10" s="1">
        <v>43092.21</v>
      </c>
      <c r="G10" s="1">
        <v>29629.29</v>
      </c>
      <c r="H10" s="1">
        <v>28071.439999999999</v>
      </c>
      <c r="I10" s="1">
        <v>0</v>
      </c>
      <c r="J10" s="1">
        <v>0</v>
      </c>
      <c r="K10" s="1">
        <v>0</v>
      </c>
      <c r="L10" s="1">
        <v>0</v>
      </c>
      <c r="M10" s="1">
        <v>0</v>
      </c>
      <c r="N10" s="1">
        <v>0</v>
      </c>
      <c r="O10" s="1">
        <v>0</v>
      </c>
      <c r="P10" s="1">
        <v>0</v>
      </c>
      <c r="Q10" s="1">
        <v>0</v>
      </c>
      <c r="R10" s="7">
        <f t="shared" si="0"/>
        <v>100792.94</v>
      </c>
    </row>
    <row r="11" spans="1:18" x14ac:dyDescent="0.25">
      <c r="B11" s="4" t="s">
        <v>106</v>
      </c>
      <c r="F11" s="1">
        <v>10229605.300000001</v>
      </c>
      <c r="G11" s="1">
        <v>7565078.5499999998</v>
      </c>
      <c r="H11" s="1">
        <v>385185.59</v>
      </c>
      <c r="I11" s="1">
        <v>0</v>
      </c>
      <c r="J11" s="1">
        <v>0</v>
      </c>
      <c r="K11" s="1">
        <v>0</v>
      </c>
      <c r="L11" s="1">
        <v>0</v>
      </c>
      <c r="M11" s="1">
        <v>0</v>
      </c>
      <c r="N11" s="1">
        <v>0</v>
      </c>
      <c r="O11" s="1">
        <v>0</v>
      </c>
      <c r="P11" s="1">
        <v>0</v>
      </c>
      <c r="Q11" s="1">
        <v>0</v>
      </c>
      <c r="R11" s="7">
        <f t="shared" si="0"/>
        <v>18179869.440000001</v>
      </c>
    </row>
    <row r="12" spans="1:18" x14ac:dyDescent="0.25">
      <c r="B12" s="4" t="s">
        <v>107</v>
      </c>
      <c r="F12" s="1">
        <v>350104.94</v>
      </c>
      <c r="G12" s="1">
        <v>695237.77</v>
      </c>
      <c r="H12" s="1">
        <v>9753163.1500000004</v>
      </c>
      <c r="I12" s="1">
        <v>0</v>
      </c>
      <c r="J12" s="1">
        <v>0</v>
      </c>
      <c r="K12" s="1">
        <v>0</v>
      </c>
      <c r="L12" s="1">
        <v>0</v>
      </c>
      <c r="M12" s="1">
        <v>0</v>
      </c>
      <c r="N12" s="1">
        <v>0</v>
      </c>
      <c r="O12" s="1">
        <v>0</v>
      </c>
      <c r="P12" s="1">
        <v>0</v>
      </c>
      <c r="Q12" s="1">
        <v>0</v>
      </c>
      <c r="R12" s="7">
        <f t="shared" si="0"/>
        <v>10798505.859999999</v>
      </c>
    </row>
    <row r="13" spans="1:18" x14ac:dyDescent="0.25">
      <c r="B13" s="4" t="s">
        <v>108</v>
      </c>
      <c r="F13" s="1">
        <v>569267.31999999995</v>
      </c>
      <c r="G13" s="1">
        <v>551892.88</v>
      </c>
      <c r="H13" s="1">
        <v>536181.64</v>
      </c>
      <c r="I13" s="1">
        <v>0</v>
      </c>
      <c r="J13" s="1">
        <v>0</v>
      </c>
      <c r="K13" s="1">
        <v>0</v>
      </c>
      <c r="L13" s="1">
        <v>0</v>
      </c>
      <c r="M13" s="1">
        <v>0</v>
      </c>
      <c r="N13" s="1">
        <v>0</v>
      </c>
      <c r="O13" s="1">
        <v>0</v>
      </c>
      <c r="P13" s="1">
        <v>0</v>
      </c>
      <c r="Q13" s="1">
        <v>0</v>
      </c>
      <c r="R13" s="7">
        <f t="shared" si="0"/>
        <v>1657341.84</v>
      </c>
    </row>
    <row r="14" spans="1:18" x14ac:dyDescent="0.25">
      <c r="B14" s="4" t="s">
        <v>109</v>
      </c>
      <c r="F14" s="1">
        <v>236948486.18000001</v>
      </c>
      <c r="G14" s="1">
        <v>245238675.05000001</v>
      </c>
      <c r="H14" s="1">
        <v>241309656.27000001</v>
      </c>
      <c r="I14" s="1">
        <v>0</v>
      </c>
      <c r="J14" s="1">
        <v>0</v>
      </c>
      <c r="K14" s="1">
        <v>0</v>
      </c>
      <c r="L14" s="1">
        <v>0</v>
      </c>
      <c r="M14" s="1">
        <v>0</v>
      </c>
      <c r="N14" s="1">
        <v>0</v>
      </c>
      <c r="O14" s="1">
        <v>0</v>
      </c>
      <c r="P14" s="1">
        <v>0</v>
      </c>
      <c r="Q14" s="1">
        <v>0</v>
      </c>
      <c r="R14" s="7">
        <f t="shared" si="0"/>
        <v>723496817.5</v>
      </c>
    </row>
    <row r="15" spans="1:18" x14ac:dyDescent="0.25">
      <c r="B15" s="4" t="s">
        <v>110</v>
      </c>
      <c r="F15" s="1">
        <v>5489053.79</v>
      </c>
      <c r="G15" s="1">
        <v>5729059.0899999999</v>
      </c>
      <c r="H15" s="1">
        <v>5636830</v>
      </c>
      <c r="I15" s="1">
        <v>0</v>
      </c>
      <c r="J15" s="1">
        <v>0</v>
      </c>
      <c r="K15" s="1">
        <v>0</v>
      </c>
      <c r="L15" s="1">
        <v>0</v>
      </c>
      <c r="M15" s="1">
        <v>0</v>
      </c>
      <c r="N15" s="1">
        <v>0</v>
      </c>
      <c r="O15" s="1">
        <v>0</v>
      </c>
      <c r="P15" s="1">
        <v>0</v>
      </c>
      <c r="Q15" s="1">
        <v>0</v>
      </c>
      <c r="R15" s="7">
        <f t="shared" si="0"/>
        <v>16854942.879999999</v>
      </c>
    </row>
    <row r="16" spans="1:18" x14ac:dyDescent="0.25">
      <c r="B16" s="4" t="s">
        <v>111</v>
      </c>
      <c r="F16" s="2">
        <v>22600</v>
      </c>
      <c r="G16" s="2">
        <v>21120</v>
      </c>
      <c r="H16" s="2">
        <v>24360</v>
      </c>
      <c r="I16" s="2">
        <v>0</v>
      </c>
      <c r="J16" s="2">
        <v>0</v>
      </c>
      <c r="K16" s="2">
        <v>0</v>
      </c>
      <c r="L16" s="2">
        <v>0</v>
      </c>
      <c r="M16" s="2">
        <v>0</v>
      </c>
      <c r="N16" s="2">
        <v>0</v>
      </c>
      <c r="O16" s="2">
        <v>0</v>
      </c>
      <c r="P16" s="2">
        <v>0</v>
      </c>
      <c r="Q16" s="2">
        <v>0</v>
      </c>
      <c r="R16" s="8">
        <f t="shared" si="0"/>
        <v>68080</v>
      </c>
    </row>
    <row r="17" spans="1:18" x14ac:dyDescent="0.25">
      <c r="F17" s="9">
        <f>ROUND(SUM(F9:F16),2)</f>
        <v>254109004.12</v>
      </c>
      <c r="G17" s="9">
        <f t="shared" ref="G17:R17" si="1">ROUND(SUM(G9:G16),2)</f>
        <v>260607427.72</v>
      </c>
      <c r="H17" s="9">
        <f t="shared" si="1"/>
        <v>257800722.49000001</v>
      </c>
      <c r="I17" s="9">
        <f t="shared" si="1"/>
        <v>0</v>
      </c>
      <c r="J17" s="9">
        <f t="shared" si="1"/>
        <v>0</v>
      </c>
      <c r="K17" s="9">
        <f t="shared" si="1"/>
        <v>0</v>
      </c>
      <c r="L17" s="9">
        <f t="shared" si="1"/>
        <v>0</v>
      </c>
      <c r="M17" s="9">
        <f t="shared" si="1"/>
        <v>0</v>
      </c>
      <c r="N17" s="9">
        <f t="shared" si="1"/>
        <v>0</v>
      </c>
      <c r="O17" s="9">
        <f t="shared" si="1"/>
        <v>0</v>
      </c>
      <c r="P17" s="9">
        <f t="shared" si="1"/>
        <v>0</v>
      </c>
      <c r="Q17" s="9">
        <f t="shared" si="1"/>
        <v>0</v>
      </c>
      <c r="R17" s="9">
        <f t="shared" si="1"/>
        <v>772517154.33000004</v>
      </c>
    </row>
    <row r="19" spans="1:18" x14ac:dyDescent="0.25">
      <c r="A19" s="4" t="s">
        <v>4</v>
      </c>
    </row>
    <row r="20" spans="1:18" x14ac:dyDescent="0.25">
      <c r="B20" s="4" t="s">
        <v>12</v>
      </c>
    </row>
    <row r="21" spans="1:18" x14ac:dyDescent="0.25">
      <c r="B21" s="4" t="s">
        <v>13</v>
      </c>
    </row>
    <row r="22" spans="1:18" x14ac:dyDescent="0.25">
      <c r="C22" s="4" t="s">
        <v>7</v>
      </c>
      <c r="F22" s="9">
        <v>5360271.7</v>
      </c>
      <c r="G22" s="9">
        <v>461734.35</v>
      </c>
      <c r="H22" s="9">
        <v>38099.660000000003</v>
      </c>
      <c r="I22" s="9">
        <v>0</v>
      </c>
      <c r="J22" s="9">
        <v>0</v>
      </c>
      <c r="K22" s="9">
        <v>0</v>
      </c>
      <c r="L22" s="9">
        <v>0</v>
      </c>
      <c r="M22" s="9">
        <v>0</v>
      </c>
      <c r="N22" s="9">
        <v>0</v>
      </c>
      <c r="O22" s="9">
        <v>0</v>
      </c>
      <c r="P22" s="9">
        <v>0</v>
      </c>
      <c r="Q22" s="9">
        <v>0</v>
      </c>
      <c r="R22" s="7">
        <f>IF(ISNA(LOOKUP(2,1/(F6:Q6&lt;&gt;""),F22:Q22)),0,LOOKUP(2,1/(F6:Q6&lt;&gt;""),F22:Q22))</f>
        <v>38099.660000000003</v>
      </c>
    </row>
    <row r="23" spans="1:18" x14ac:dyDescent="0.25">
      <c r="C23" s="4" t="s">
        <v>8</v>
      </c>
      <c r="F23" s="2">
        <v>145994.57</v>
      </c>
      <c r="G23" s="2">
        <f>IF(G6="",0,F22)</f>
        <v>5360271.7</v>
      </c>
      <c r="H23" s="2">
        <f t="shared" ref="H23:Q23" si="2">IF(H6="",0,G22)</f>
        <v>461734.35</v>
      </c>
      <c r="I23" s="2">
        <f t="shared" si="2"/>
        <v>0</v>
      </c>
      <c r="J23" s="2">
        <f t="shared" si="2"/>
        <v>0</v>
      </c>
      <c r="K23" s="2">
        <f>IF(K6="",0,J22)</f>
        <v>0</v>
      </c>
      <c r="L23" s="2">
        <f t="shared" si="2"/>
        <v>0</v>
      </c>
      <c r="M23" s="2">
        <f t="shared" si="2"/>
        <v>0</v>
      </c>
      <c r="N23" s="2">
        <f t="shared" si="2"/>
        <v>0</v>
      </c>
      <c r="O23" s="2">
        <f t="shared" si="2"/>
        <v>0</v>
      </c>
      <c r="P23" s="2">
        <f t="shared" si="2"/>
        <v>0</v>
      </c>
      <c r="Q23" s="2">
        <f t="shared" si="2"/>
        <v>0</v>
      </c>
      <c r="R23" s="8">
        <f>F23</f>
        <v>145994.57</v>
      </c>
    </row>
    <row r="24" spans="1:18" x14ac:dyDescent="0.25">
      <c r="C24" s="4" t="s">
        <v>9</v>
      </c>
      <c r="F24" s="7">
        <f>ROUND(F22-F23,2)</f>
        <v>5214277.13</v>
      </c>
      <c r="G24" s="7">
        <f t="shared" ref="G24:R24" si="3">ROUND(G22-G23,2)</f>
        <v>-4898537.3499999996</v>
      </c>
      <c r="H24" s="7">
        <f t="shared" si="3"/>
        <v>-423634.69</v>
      </c>
      <c r="I24" s="7">
        <f t="shared" si="3"/>
        <v>0</v>
      </c>
      <c r="J24" s="7">
        <f t="shared" si="3"/>
        <v>0</v>
      </c>
      <c r="K24" s="7">
        <f t="shared" si="3"/>
        <v>0</v>
      </c>
      <c r="L24" s="7">
        <f t="shared" si="3"/>
        <v>0</v>
      </c>
      <c r="M24" s="7">
        <f t="shared" si="3"/>
        <v>0</v>
      </c>
      <c r="N24" s="7">
        <f t="shared" si="3"/>
        <v>0</v>
      </c>
      <c r="O24" s="7">
        <f t="shared" si="3"/>
        <v>0</v>
      </c>
      <c r="P24" s="7">
        <f t="shared" si="3"/>
        <v>0</v>
      </c>
      <c r="Q24" s="7">
        <f t="shared" si="3"/>
        <v>0</v>
      </c>
      <c r="R24" s="7">
        <f t="shared" si="3"/>
        <v>-107894.91</v>
      </c>
    </row>
    <row r="26" spans="1:18" x14ac:dyDescent="0.25">
      <c r="A26" s="4" t="s">
        <v>11</v>
      </c>
    </row>
    <row r="27" spans="1:18" x14ac:dyDescent="0.25">
      <c r="B27" s="6"/>
      <c r="C27" s="6" t="s">
        <v>3</v>
      </c>
      <c r="D27" s="6" t="s">
        <v>2</v>
      </c>
    </row>
    <row r="28" spans="1:18" x14ac:dyDescent="0.25">
      <c r="C28" s="11" t="s">
        <v>253</v>
      </c>
      <c r="D28" s="11" t="s">
        <v>254</v>
      </c>
      <c r="F28" s="1">
        <v>98854580.959999993</v>
      </c>
      <c r="G28" s="1">
        <v>102106378.89</v>
      </c>
      <c r="H28" s="1">
        <v>98659669.159999996</v>
      </c>
      <c r="I28" s="1">
        <v>0</v>
      </c>
      <c r="J28" s="1">
        <v>0</v>
      </c>
      <c r="K28" s="1">
        <v>0</v>
      </c>
      <c r="L28" s="1">
        <v>0</v>
      </c>
      <c r="M28" s="1">
        <v>0</v>
      </c>
      <c r="N28" s="1">
        <v>0</v>
      </c>
      <c r="O28" s="1">
        <v>0</v>
      </c>
      <c r="P28" s="1">
        <v>0</v>
      </c>
      <c r="Q28" s="1">
        <v>0</v>
      </c>
      <c r="R28" s="7">
        <f t="shared" ref="R28:R33" si="4">ROUND(SUM(F28:Q28),2)</f>
        <v>299620629.00999999</v>
      </c>
    </row>
    <row r="29" spans="1:18" x14ac:dyDescent="0.25">
      <c r="C29" s="11" t="s">
        <v>253</v>
      </c>
      <c r="D29" s="11" t="s">
        <v>255</v>
      </c>
      <c r="F29" s="1">
        <v>138583448.59999999</v>
      </c>
      <c r="G29" s="1">
        <v>144616579.16</v>
      </c>
      <c r="H29" s="1">
        <v>143264555.61000001</v>
      </c>
      <c r="I29" s="1">
        <v>0</v>
      </c>
      <c r="J29" s="1">
        <v>0</v>
      </c>
      <c r="K29" s="1">
        <v>0</v>
      </c>
      <c r="L29" s="1">
        <v>0</v>
      </c>
      <c r="M29" s="1">
        <v>0</v>
      </c>
      <c r="N29" s="1">
        <v>0</v>
      </c>
      <c r="O29" s="1">
        <v>0</v>
      </c>
      <c r="P29" s="1">
        <v>0</v>
      </c>
      <c r="Q29" s="1">
        <v>0</v>
      </c>
      <c r="R29" s="7">
        <f t="shared" si="4"/>
        <v>426464583.37</v>
      </c>
    </row>
    <row r="30" spans="1:18" x14ac:dyDescent="0.25">
      <c r="C30" s="11" t="s">
        <v>256</v>
      </c>
      <c r="D30" s="11" t="s">
        <v>254</v>
      </c>
      <c r="F30" s="1">
        <v>2801613.85</v>
      </c>
      <c r="G30" s="1">
        <v>6154462.9100000001</v>
      </c>
      <c r="H30" s="1">
        <v>5015070.32</v>
      </c>
      <c r="I30" s="1">
        <v>0</v>
      </c>
      <c r="J30" s="1">
        <v>0</v>
      </c>
      <c r="K30" s="1">
        <v>0</v>
      </c>
      <c r="L30" s="1">
        <v>0</v>
      </c>
      <c r="M30" s="1">
        <v>0</v>
      </c>
      <c r="N30" s="1">
        <v>0</v>
      </c>
      <c r="O30" s="1">
        <v>0</v>
      </c>
      <c r="P30" s="1">
        <v>0</v>
      </c>
      <c r="Q30" s="1">
        <v>0</v>
      </c>
      <c r="R30" s="7">
        <f>ROUND(SUM(F30:Q30),2)</f>
        <v>13971147.08</v>
      </c>
    </row>
    <row r="31" spans="1:18" x14ac:dyDescent="0.25">
      <c r="C31" s="11" t="s">
        <v>256</v>
      </c>
      <c r="D31" s="11" t="s">
        <v>255</v>
      </c>
      <c r="F31" s="1">
        <v>3097633.47</v>
      </c>
      <c r="G31" s="1">
        <v>6804745.8099999996</v>
      </c>
      <c r="H31" s="1">
        <v>5544964.5599999996</v>
      </c>
      <c r="I31" s="1">
        <v>0</v>
      </c>
      <c r="J31" s="1">
        <v>0</v>
      </c>
      <c r="K31" s="1">
        <v>0</v>
      </c>
      <c r="L31" s="1">
        <v>0</v>
      </c>
      <c r="M31" s="1">
        <v>0</v>
      </c>
      <c r="N31" s="1">
        <v>0</v>
      </c>
      <c r="O31" s="1">
        <v>0</v>
      </c>
      <c r="P31" s="1">
        <v>0</v>
      </c>
      <c r="Q31" s="1">
        <v>0</v>
      </c>
      <c r="R31" s="7">
        <f t="shared" si="4"/>
        <v>15447343.84</v>
      </c>
    </row>
    <row r="32" spans="1:18" x14ac:dyDescent="0.25">
      <c r="C32" s="11" t="s">
        <v>257</v>
      </c>
      <c r="D32" s="11" t="s">
        <v>254</v>
      </c>
      <c r="F32" s="1">
        <v>23200</v>
      </c>
      <c r="G32" s="1">
        <v>20520</v>
      </c>
      <c r="H32" s="1">
        <v>22960</v>
      </c>
      <c r="I32" s="1">
        <v>0</v>
      </c>
      <c r="J32" s="1">
        <v>0</v>
      </c>
      <c r="K32" s="1">
        <v>0</v>
      </c>
      <c r="L32" s="1">
        <v>0</v>
      </c>
      <c r="M32" s="1">
        <v>0</v>
      </c>
      <c r="N32" s="1">
        <v>0</v>
      </c>
      <c r="O32" s="1">
        <v>0</v>
      </c>
      <c r="P32" s="1">
        <v>0</v>
      </c>
      <c r="Q32" s="1">
        <v>0</v>
      </c>
      <c r="R32" s="7">
        <f t="shared" si="4"/>
        <v>66680</v>
      </c>
    </row>
    <row r="33" spans="1:18" x14ac:dyDescent="0.25">
      <c r="C33" s="11" t="s">
        <v>258</v>
      </c>
      <c r="D33" s="11" t="s">
        <v>240</v>
      </c>
      <c r="F33" s="1">
        <v>5488214.54</v>
      </c>
      <c r="G33" s="1">
        <v>5752599.4800000004</v>
      </c>
      <c r="H33" s="1">
        <v>5686410.9400000004</v>
      </c>
      <c r="I33" s="1">
        <v>0</v>
      </c>
      <c r="J33" s="1">
        <v>0</v>
      </c>
      <c r="K33" s="1">
        <v>0</v>
      </c>
      <c r="L33" s="1">
        <v>0</v>
      </c>
      <c r="M33" s="1">
        <v>0</v>
      </c>
      <c r="N33" s="1">
        <v>0</v>
      </c>
      <c r="O33" s="1">
        <v>0</v>
      </c>
      <c r="P33" s="1">
        <v>0</v>
      </c>
      <c r="Q33" s="1">
        <v>0</v>
      </c>
      <c r="R33" s="7">
        <f t="shared" si="4"/>
        <v>16927224.960000001</v>
      </c>
    </row>
    <row r="34" spans="1:18" x14ac:dyDescent="0.25">
      <c r="C34" s="11" t="s">
        <v>259</v>
      </c>
      <c r="D34" s="11" t="s">
        <v>254</v>
      </c>
      <c r="F34" s="1">
        <v>40347.25</v>
      </c>
      <c r="G34" s="1">
        <v>33418.03</v>
      </c>
      <c r="H34" s="1">
        <v>26217.94</v>
      </c>
      <c r="I34" s="1">
        <v>0</v>
      </c>
      <c r="J34" s="1">
        <v>0</v>
      </c>
      <c r="K34" s="1">
        <v>0</v>
      </c>
      <c r="L34" s="1">
        <v>0</v>
      </c>
      <c r="M34" s="1">
        <v>0</v>
      </c>
      <c r="N34" s="1">
        <v>0</v>
      </c>
      <c r="O34" s="1">
        <v>0</v>
      </c>
      <c r="P34" s="1">
        <v>0</v>
      </c>
      <c r="Q34" s="1">
        <v>0</v>
      </c>
      <c r="R34" s="7">
        <f>ROUND(SUM(F34:Q34),2)</f>
        <v>99983.22</v>
      </c>
    </row>
    <row r="35" spans="1:18" x14ac:dyDescent="0.25">
      <c r="C35" s="11" t="s">
        <v>260</v>
      </c>
      <c r="D35" s="11" t="s">
        <v>216</v>
      </c>
      <c r="F35" s="2">
        <v>5688.32</v>
      </c>
      <c r="G35" s="2">
        <v>17260.79</v>
      </c>
      <c r="H35" s="2">
        <v>4508.6499999999996</v>
      </c>
      <c r="I35" s="2">
        <v>0</v>
      </c>
      <c r="J35" s="2">
        <v>0</v>
      </c>
      <c r="K35" s="2">
        <v>0</v>
      </c>
      <c r="L35" s="2">
        <v>0</v>
      </c>
      <c r="M35" s="2">
        <v>0</v>
      </c>
      <c r="N35" s="2">
        <v>0</v>
      </c>
      <c r="O35" s="2">
        <v>0</v>
      </c>
      <c r="P35" s="2">
        <v>0</v>
      </c>
      <c r="Q35" s="2">
        <v>0</v>
      </c>
      <c r="R35" s="8">
        <f>ROUND(SUM(F35:Q35),2)</f>
        <v>27457.759999999998</v>
      </c>
    </row>
    <row r="36" spans="1:18" x14ac:dyDescent="0.25">
      <c r="F36" s="7">
        <f t="shared" ref="F36:R36" si="5">ROUND(SUM(F28:F35),2)</f>
        <v>248894726.99000001</v>
      </c>
      <c r="G36" s="7">
        <f t="shared" si="5"/>
        <v>265505965.06999999</v>
      </c>
      <c r="H36" s="7">
        <f t="shared" si="5"/>
        <v>258224357.18000001</v>
      </c>
      <c r="I36" s="7">
        <f t="shared" si="5"/>
        <v>0</v>
      </c>
      <c r="J36" s="7">
        <f t="shared" si="5"/>
        <v>0</v>
      </c>
      <c r="K36" s="7">
        <f t="shared" si="5"/>
        <v>0</v>
      </c>
      <c r="L36" s="7">
        <f t="shared" si="5"/>
        <v>0</v>
      </c>
      <c r="M36" s="7">
        <f t="shared" si="5"/>
        <v>0</v>
      </c>
      <c r="N36" s="7">
        <f t="shared" si="5"/>
        <v>0</v>
      </c>
      <c r="O36" s="7">
        <f t="shared" si="5"/>
        <v>0</v>
      </c>
      <c r="P36" s="7">
        <f t="shared" si="5"/>
        <v>0</v>
      </c>
      <c r="Q36" s="7">
        <f t="shared" si="5"/>
        <v>0</v>
      </c>
      <c r="R36" s="7">
        <f t="shared" si="5"/>
        <v>772625049.24000001</v>
      </c>
    </row>
    <row r="39" spans="1:18" ht="15.75" thickBot="1" x14ac:dyDescent="0.3">
      <c r="A39" s="4" t="s">
        <v>6</v>
      </c>
      <c r="F39" s="10">
        <f t="shared" ref="F39:R39" si="6">ROUND(F17-F24-F36,2)</f>
        <v>0</v>
      </c>
      <c r="G39" s="10">
        <f t="shared" si="6"/>
        <v>0</v>
      </c>
      <c r="H39" s="10">
        <f t="shared" si="6"/>
        <v>0</v>
      </c>
      <c r="I39" s="10">
        <f t="shared" si="6"/>
        <v>0</v>
      </c>
      <c r="J39" s="10">
        <f t="shared" si="6"/>
        <v>0</v>
      </c>
      <c r="K39" s="10">
        <f t="shared" si="6"/>
        <v>0</v>
      </c>
      <c r="L39" s="10">
        <f t="shared" si="6"/>
        <v>0</v>
      </c>
      <c r="M39" s="10">
        <f t="shared" si="6"/>
        <v>0</v>
      </c>
      <c r="N39" s="10">
        <f t="shared" si="6"/>
        <v>0</v>
      </c>
      <c r="O39" s="10">
        <f t="shared" si="6"/>
        <v>0</v>
      </c>
      <c r="P39" s="10">
        <f t="shared" si="6"/>
        <v>0</v>
      </c>
      <c r="Q39" s="10">
        <f t="shared" si="6"/>
        <v>0</v>
      </c>
      <c r="R39" s="10">
        <f t="shared" si="6"/>
        <v>0</v>
      </c>
    </row>
    <row r="40" spans="1:18" ht="15.75" thickTop="1" x14ac:dyDescent="0.25"/>
    <row r="42" spans="1:18" x14ac:dyDescent="0.25">
      <c r="A42" s="4" t="s">
        <v>57</v>
      </c>
    </row>
    <row r="43" spans="1:18" ht="15" customHeight="1" x14ac:dyDescent="0.25">
      <c r="A43" s="27" t="s">
        <v>72</v>
      </c>
      <c r="B43" s="27"/>
      <c r="C43" s="27"/>
      <c r="D43" s="27"/>
      <c r="E43" s="27"/>
      <c r="F43" s="27"/>
      <c r="G43" s="27"/>
      <c r="H43" s="27"/>
      <c r="I43" s="27"/>
      <c r="J43" s="27"/>
      <c r="K43" s="27"/>
      <c r="L43" s="27"/>
      <c r="M43" s="27"/>
      <c r="N43" s="27"/>
      <c r="O43" s="27"/>
      <c r="P43" s="27"/>
      <c r="Q43" s="27"/>
      <c r="R43" s="27"/>
    </row>
    <row r="44" spans="1:18" x14ac:dyDescent="0.25">
      <c r="A44" s="27"/>
      <c r="B44" s="27"/>
      <c r="C44" s="27"/>
      <c r="D44" s="27"/>
      <c r="E44" s="27"/>
      <c r="F44" s="27"/>
      <c r="G44" s="27"/>
      <c r="H44" s="27"/>
      <c r="I44" s="27"/>
      <c r="J44" s="27"/>
      <c r="K44" s="27"/>
      <c r="L44" s="27"/>
      <c r="M44" s="27"/>
      <c r="N44" s="27"/>
      <c r="O44" s="27"/>
      <c r="P44" s="27"/>
      <c r="Q44" s="27"/>
      <c r="R44" s="27"/>
    </row>
    <row r="45" spans="1:18" x14ac:dyDescent="0.25">
      <c r="A45" s="27"/>
      <c r="B45" s="27"/>
      <c r="C45" s="27"/>
      <c r="D45" s="27"/>
      <c r="E45" s="27"/>
      <c r="F45" s="27"/>
      <c r="G45" s="27"/>
      <c r="H45" s="27"/>
      <c r="I45" s="27"/>
      <c r="J45" s="27"/>
      <c r="K45" s="27"/>
      <c r="L45" s="27"/>
      <c r="M45" s="27"/>
      <c r="N45" s="27"/>
      <c r="O45" s="27"/>
      <c r="P45" s="27"/>
      <c r="Q45" s="27"/>
      <c r="R45" s="27"/>
    </row>
    <row r="46" spans="1:18" x14ac:dyDescent="0.25">
      <c r="A46" s="27"/>
      <c r="B46" s="27"/>
      <c r="C46" s="27"/>
      <c r="D46" s="27"/>
      <c r="E46" s="27"/>
      <c r="F46" s="27"/>
      <c r="G46" s="27"/>
      <c r="H46" s="27"/>
      <c r="I46" s="27"/>
      <c r="J46" s="27"/>
      <c r="K46" s="27"/>
      <c r="L46" s="27"/>
      <c r="M46" s="27"/>
      <c r="N46" s="27"/>
      <c r="O46" s="27"/>
      <c r="P46" s="27"/>
      <c r="Q46" s="27"/>
      <c r="R46" s="27"/>
    </row>
    <row r="47" spans="1:18" x14ac:dyDescent="0.25">
      <c r="A47" s="27"/>
      <c r="B47" s="27"/>
      <c r="C47" s="27"/>
      <c r="D47" s="27"/>
      <c r="E47" s="27"/>
      <c r="F47" s="27"/>
      <c r="G47" s="27"/>
      <c r="H47" s="27"/>
      <c r="I47" s="27"/>
      <c r="J47" s="27"/>
      <c r="K47" s="27"/>
      <c r="L47" s="27"/>
      <c r="M47" s="27"/>
      <c r="N47" s="27"/>
      <c r="O47" s="27"/>
      <c r="P47" s="27"/>
      <c r="Q47" s="27"/>
      <c r="R47" s="27"/>
    </row>
    <row r="48" spans="1:18" x14ac:dyDescent="0.25">
      <c r="A48" s="27"/>
      <c r="B48" s="27"/>
      <c r="C48" s="27"/>
      <c r="D48" s="27"/>
      <c r="E48" s="27"/>
      <c r="F48" s="27"/>
      <c r="G48" s="27"/>
      <c r="H48" s="27"/>
      <c r="I48" s="27"/>
      <c r="J48" s="27"/>
      <c r="K48" s="27"/>
      <c r="L48" s="27"/>
      <c r="M48" s="27"/>
      <c r="N48" s="27"/>
      <c r="O48" s="27"/>
      <c r="P48" s="27"/>
      <c r="Q48" s="27"/>
      <c r="R48" s="27"/>
    </row>
    <row r="49" spans="1:18" x14ac:dyDescent="0.25">
      <c r="A49" s="27"/>
      <c r="B49" s="27"/>
      <c r="C49" s="27"/>
      <c r="D49" s="27"/>
      <c r="E49" s="27"/>
      <c r="F49" s="27"/>
      <c r="G49" s="27"/>
      <c r="H49" s="27"/>
      <c r="I49" s="27"/>
      <c r="J49" s="27"/>
      <c r="K49" s="27"/>
      <c r="L49" s="27"/>
      <c r="M49" s="27"/>
      <c r="N49" s="27"/>
      <c r="O49" s="27"/>
      <c r="P49" s="27"/>
      <c r="Q49" s="27"/>
      <c r="R49" s="27"/>
    </row>
    <row r="50" spans="1:18" x14ac:dyDescent="0.25">
      <c r="A50" s="27"/>
      <c r="B50" s="27"/>
      <c r="C50" s="27"/>
      <c r="D50" s="27"/>
      <c r="E50" s="27"/>
      <c r="F50" s="27"/>
      <c r="G50" s="27"/>
      <c r="H50" s="27"/>
      <c r="I50" s="27"/>
      <c r="J50" s="27"/>
      <c r="K50" s="27"/>
      <c r="L50" s="27"/>
      <c r="M50" s="27"/>
      <c r="N50" s="27"/>
      <c r="O50" s="27"/>
      <c r="P50" s="27"/>
      <c r="Q50" s="27"/>
      <c r="R50" s="27"/>
    </row>
    <row r="51" spans="1:18" x14ac:dyDescent="0.25">
      <c r="A51" s="27"/>
      <c r="B51" s="27"/>
      <c r="C51" s="27"/>
      <c r="D51" s="27"/>
      <c r="E51" s="27"/>
      <c r="F51" s="27"/>
      <c r="G51" s="27"/>
      <c r="H51" s="27"/>
      <c r="I51" s="27"/>
      <c r="J51" s="27"/>
      <c r="K51" s="27"/>
      <c r="L51" s="27"/>
      <c r="M51" s="27"/>
      <c r="N51" s="27"/>
      <c r="O51" s="27"/>
      <c r="P51" s="27"/>
      <c r="Q51" s="27"/>
      <c r="R51" s="27"/>
    </row>
    <row r="52" spans="1:18" x14ac:dyDescent="0.25">
      <c r="A52" s="27"/>
      <c r="B52" s="27"/>
      <c r="C52" s="27"/>
      <c r="D52" s="27"/>
      <c r="E52" s="27"/>
      <c r="F52" s="27"/>
      <c r="G52" s="27"/>
      <c r="H52" s="27"/>
      <c r="I52" s="27"/>
      <c r="J52" s="27"/>
      <c r="K52" s="27"/>
      <c r="L52" s="27"/>
      <c r="M52" s="27"/>
      <c r="N52" s="27"/>
      <c r="O52" s="27"/>
      <c r="P52" s="27"/>
      <c r="Q52" s="27"/>
      <c r="R52" s="27"/>
    </row>
  </sheetData>
  <mergeCells count="1">
    <mergeCell ref="A43:R52"/>
  </mergeCells>
  <pageMargins left="0.45" right="0.45" top="0.5" bottom="0.5" header="0.3" footer="0.3"/>
  <pageSetup scale="50" fitToHeight="0" orientation="landscape"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R55"/>
  <sheetViews>
    <sheetView showGridLines="0" zoomScale="85" zoomScaleNormal="85" workbookViewId="0"/>
  </sheetViews>
  <sheetFormatPr defaultRowHeight="15" x14ac:dyDescent="0.25"/>
  <cols>
    <col min="1" max="2" width="2.85546875" style="4" customWidth="1"/>
    <col min="3" max="3" width="10.140625" style="4" customWidth="1"/>
    <col min="4" max="4" width="13" style="4" customWidth="1"/>
    <col min="5" max="5" width="2.85546875" style="4" customWidth="1"/>
    <col min="6" max="18" width="17.140625" style="4" customWidth="1"/>
    <col min="19" max="16384" width="9.140625" style="4"/>
  </cols>
  <sheetData>
    <row r="1" spans="1:18" x14ac:dyDescent="0.25">
      <c r="A1" s="3" t="s">
        <v>0</v>
      </c>
      <c r="R1" s="14" t="str">
        <f>Summary!$R$1</f>
        <v>IDORRPT1</v>
      </c>
    </row>
    <row r="2" spans="1:18" x14ac:dyDescent="0.25">
      <c r="A2" s="3" t="s">
        <v>1</v>
      </c>
      <c r="R2" s="14" t="str">
        <f>Summary!$R$2</f>
        <v>Printed by the authority of the State of Illinois - web only, 1, 10/2026</v>
      </c>
    </row>
    <row r="3" spans="1:18" x14ac:dyDescent="0.25">
      <c r="A3" s="3" t="str">
        <f>IF(ISBLANK(Summary!A3),"",Summary!A3)</f>
        <v>FISCAL YEAR 2027</v>
      </c>
      <c r="R3" s="14" t="str">
        <f>Summary!$R$3</f>
        <v>https://tax.illinois.gov/research/taxstats.html</v>
      </c>
    </row>
    <row r="5" spans="1:18" x14ac:dyDescent="0.25">
      <c r="F5" s="26" t="s">
        <v>40</v>
      </c>
      <c r="G5" s="26"/>
      <c r="H5" s="26"/>
      <c r="I5" s="26"/>
      <c r="J5" s="26"/>
      <c r="K5" s="26"/>
      <c r="L5" s="26"/>
      <c r="M5" s="26"/>
      <c r="N5" s="26"/>
      <c r="O5" s="26"/>
      <c r="P5" s="26"/>
      <c r="Q5" s="26"/>
      <c r="R5" s="26"/>
    </row>
    <row r="6" spans="1:18" x14ac:dyDescent="0.25">
      <c r="F6" s="5">
        <f>IF(ISBLANK(Summary!F6),"",Summary!F6)</f>
        <v>46234</v>
      </c>
      <c r="G6" s="5">
        <f>IF(ISBLANK(Summary!G6),"",Summary!G6)</f>
        <v>46265</v>
      </c>
      <c r="H6" s="5">
        <f>IF(ISBLANK(Summary!H6),"",Summary!H6)</f>
        <v>46295</v>
      </c>
      <c r="I6" s="5" t="str">
        <f>IF(ISBLANK(Summary!I6),"",Summary!I6)</f>
        <v/>
      </c>
      <c r="J6" s="5" t="str">
        <f>IF(ISBLANK(Summary!J6),"",Summary!J6)</f>
        <v/>
      </c>
      <c r="K6" s="5" t="str">
        <f>IF(ISBLANK(Summary!K6),"",Summary!K6)</f>
        <v/>
      </c>
      <c r="L6" s="5" t="str">
        <f>IF(ISBLANK(Summary!L6),"",Summary!L6)</f>
        <v/>
      </c>
      <c r="M6" s="5" t="str">
        <f>IF(ISBLANK(Summary!M6),"",Summary!M6)</f>
        <v/>
      </c>
      <c r="N6" s="5" t="str">
        <f>IF(ISBLANK(Summary!N6),"",Summary!N6)</f>
        <v/>
      </c>
      <c r="O6" s="5" t="str">
        <f>IF(ISBLANK(Summary!O6),"",Summary!O6)</f>
        <v/>
      </c>
      <c r="P6" s="5" t="str">
        <f>IF(ISBLANK(Summary!P6),"",Summary!P6)</f>
        <v/>
      </c>
      <c r="Q6" s="5" t="str">
        <f>IF(ISBLANK(Summary!Q6),"",Summary!Q6)</f>
        <v/>
      </c>
      <c r="R6" s="6" t="s">
        <v>5</v>
      </c>
    </row>
    <row r="8" spans="1:18" x14ac:dyDescent="0.25">
      <c r="A8" s="4" t="s">
        <v>10</v>
      </c>
    </row>
    <row r="9" spans="1:18" x14ac:dyDescent="0.25">
      <c r="B9" s="4" t="s">
        <v>82</v>
      </c>
      <c r="F9" s="1">
        <v>138221.51</v>
      </c>
      <c r="G9" s="1">
        <v>302293.05</v>
      </c>
      <c r="H9" s="1">
        <v>159559.54999999999</v>
      </c>
      <c r="I9" s="1">
        <v>0</v>
      </c>
      <c r="J9" s="1">
        <v>0</v>
      </c>
      <c r="K9" s="1">
        <v>0</v>
      </c>
      <c r="L9" s="1">
        <v>0</v>
      </c>
      <c r="M9" s="1">
        <v>0</v>
      </c>
      <c r="N9" s="1">
        <v>0</v>
      </c>
      <c r="O9" s="1">
        <v>0</v>
      </c>
      <c r="P9" s="1">
        <v>0</v>
      </c>
      <c r="Q9" s="1">
        <v>0</v>
      </c>
      <c r="R9" s="7">
        <f t="shared" ref="R9:R15" si="0">ROUND(SUM(F9:Q9),2)</f>
        <v>600074.11</v>
      </c>
    </row>
    <row r="10" spans="1:18" x14ac:dyDescent="0.25">
      <c r="B10" s="4" t="s">
        <v>112</v>
      </c>
      <c r="F10" s="1">
        <v>0</v>
      </c>
      <c r="G10" s="1">
        <v>0</v>
      </c>
      <c r="H10" s="1">
        <v>0</v>
      </c>
      <c r="I10" s="1">
        <v>0</v>
      </c>
      <c r="J10" s="1">
        <v>0</v>
      </c>
      <c r="K10" s="1">
        <v>0</v>
      </c>
      <c r="L10" s="1">
        <v>0</v>
      </c>
      <c r="M10" s="1">
        <v>0</v>
      </c>
      <c r="N10" s="1">
        <v>0</v>
      </c>
      <c r="O10" s="1">
        <v>0</v>
      </c>
      <c r="P10" s="1">
        <v>0</v>
      </c>
      <c r="Q10" s="1">
        <v>0</v>
      </c>
      <c r="R10" s="7">
        <f t="shared" si="0"/>
        <v>0</v>
      </c>
    </row>
    <row r="11" spans="1:18" x14ac:dyDescent="0.25">
      <c r="B11" s="4" t="s">
        <v>113</v>
      </c>
      <c r="F11" s="1">
        <v>55895773.090000004</v>
      </c>
      <c r="G11" s="1">
        <v>42305303.960000001</v>
      </c>
      <c r="H11" s="1">
        <v>54039820.390000001</v>
      </c>
      <c r="I11" s="1">
        <v>0</v>
      </c>
      <c r="J11" s="1">
        <v>0</v>
      </c>
      <c r="K11" s="1">
        <v>0</v>
      </c>
      <c r="L11" s="1">
        <v>0</v>
      </c>
      <c r="M11" s="1">
        <v>0</v>
      </c>
      <c r="N11" s="1">
        <v>0</v>
      </c>
      <c r="O11" s="1">
        <v>0</v>
      </c>
      <c r="P11" s="1">
        <v>0</v>
      </c>
      <c r="Q11" s="1">
        <v>0</v>
      </c>
      <c r="R11" s="7">
        <f t="shared" si="0"/>
        <v>152240897.44</v>
      </c>
    </row>
    <row r="12" spans="1:18" x14ac:dyDescent="0.25">
      <c r="B12" s="4" t="s">
        <v>114</v>
      </c>
      <c r="F12" s="1">
        <v>35760</v>
      </c>
      <c r="G12" s="1">
        <v>1254.4000000000001</v>
      </c>
      <c r="H12" s="1">
        <v>0</v>
      </c>
      <c r="I12" s="1">
        <v>0</v>
      </c>
      <c r="J12" s="1">
        <v>0</v>
      </c>
      <c r="K12" s="1">
        <v>0</v>
      </c>
      <c r="L12" s="1">
        <v>0</v>
      </c>
      <c r="M12" s="1">
        <v>0</v>
      </c>
      <c r="N12" s="1">
        <v>0</v>
      </c>
      <c r="O12" s="1">
        <v>0</v>
      </c>
      <c r="P12" s="1">
        <v>0</v>
      </c>
      <c r="Q12" s="1">
        <v>0</v>
      </c>
      <c r="R12" s="7">
        <f t="shared" si="0"/>
        <v>37014.400000000001</v>
      </c>
    </row>
    <row r="13" spans="1:18" x14ac:dyDescent="0.25">
      <c r="B13" s="4" t="s">
        <v>115</v>
      </c>
      <c r="F13" s="1">
        <v>18636.599999999999</v>
      </c>
      <c r="G13" s="1">
        <v>23643.99</v>
      </c>
      <c r="H13" s="1">
        <v>18874.18</v>
      </c>
      <c r="I13" s="1">
        <v>0</v>
      </c>
      <c r="J13" s="1">
        <v>0</v>
      </c>
      <c r="K13" s="1">
        <v>0</v>
      </c>
      <c r="L13" s="1">
        <v>0</v>
      </c>
      <c r="M13" s="1">
        <v>0</v>
      </c>
      <c r="N13" s="1">
        <v>0</v>
      </c>
      <c r="O13" s="1">
        <v>0</v>
      </c>
      <c r="P13" s="1">
        <v>0</v>
      </c>
      <c r="Q13" s="1">
        <v>0</v>
      </c>
      <c r="R13" s="7">
        <f t="shared" si="0"/>
        <v>61154.77</v>
      </c>
    </row>
    <row r="14" spans="1:18" x14ac:dyDescent="0.25">
      <c r="B14" s="4" t="s">
        <v>116</v>
      </c>
      <c r="F14" s="1">
        <v>52650</v>
      </c>
      <c r="G14" s="1">
        <v>46725</v>
      </c>
      <c r="H14" s="1">
        <v>40875</v>
      </c>
      <c r="I14" s="1">
        <v>0</v>
      </c>
      <c r="J14" s="1">
        <v>0</v>
      </c>
      <c r="K14" s="1">
        <v>0</v>
      </c>
      <c r="L14" s="1">
        <v>0</v>
      </c>
      <c r="M14" s="1">
        <v>0</v>
      </c>
      <c r="N14" s="1">
        <v>0</v>
      </c>
      <c r="O14" s="1">
        <v>0</v>
      </c>
      <c r="P14" s="1">
        <v>0</v>
      </c>
      <c r="Q14" s="1">
        <v>0</v>
      </c>
      <c r="R14" s="7">
        <f t="shared" si="0"/>
        <v>140250</v>
      </c>
    </row>
    <row r="15" spans="1:18" x14ac:dyDescent="0.25">
      <c r="B15" s="4" t="s">
        <v>117</v>
      </c>
      <c r="F15" s="2">
        <v>16168490.5</v>
      </c>
      <c r="G15" s="2">
        <v>16984083.399999999</v>
      </c>
      <c r="H15" s="2">
        <v>14722137.76</v>
      </c>
      <c r="I15" s="2">
        <v>0</v>
      </c>
      <c r="J15" s="2">
        <v>0</v>
      </c>
      <c r="K15" s="2">
        <v>0</v>
      </c>
      <c r="L15" s="2">
        <v>0</v>
      </c>
      <c r="M15" s="2">
        <v>0</v>
      </c>
      <c r="N15" s="2">
        <v>0</v>
      </c>
      <c r="O15" s="2">
        <v>0</v>
      </c>
      <c r="P15" s="2">
        <v>0</v>
      </c>
      <c r="Q15" s="2">
        <v>0</v>
      </c>
      <c r="R15" s="8">
        <f t="shared" si="0"/>
        <v>47874711.659999996</v>
      </c>
    </row>
    <row r="16" spans="1:18" x14ac:dyDescent="0.25">
      <c r="F16" s="9">
        <f>ROUND(SUM(F9:F15),2)</f>
        <v>72309531.700000003</v>
      </c>
      <c r="G16" s="9">
        <f t="shared" ref="G16:R16" si="1">ROUND(SUM(G9:G15),2)</f>
        <v>59663303.799999997</v>
      </c>
      <c r="H16" s="9">
        <f t="shared" si="1"/>
        <v>68981266.879999995</v>
      </c>
      <c r="I16" s="9">
        <f t="shared" si="1"/>
        <v>0</v>
      </c>
      <c r="J16" s="9">
        <f t="shared" si="1"/>
        <v>0</v>
      </c>
      <c r="K16" s="9">
        <f t="shared" si="1"/>
        <v>0</v>
      </c>
      <c r="L16" s="9">
        <f t="shared" si="1"/>
        <v>0</v>
      </c>
      <c r="M16" s="9">
        <f t="shared" si="1"/>
        <v>0</v>
      </c>
      <c r="N16" s="9">
        <f t="shared" si="1"/>
        <v>0</v>
      </c>
      <c r="O16" s="9">
        <f t="shared" si="1"/>
        <v>0</v>
      </c>
      <c r="P16" s="9">
        <f t="shared" si="1"/>
        <v>0</v>
      </c>
      <c r="Q16" s="9">
        <f t="shared" si="1"/>
        <v>0</v>
      </c>
      <c r="R16" s="9">
        <f t="shared" si="1"/>
        <v>200954102.38</v>
      </c>
    </row>
    <row r="18" spans="1:18" x14ac:dyDescent="0.25">
      <c r="A18" s="4" t="s">
        <v>4</v>
      </c>
    </row>
    <row r="19" spans="1:18" x14ac:dyDescent="0.25">
      <c r="B19" s="4" t="s">
        <v>12</v>
      </c>
    </row>
    <row r="20" spans="1:18" x14ac:dyDescent="0.25">
      <c r="B20" s="4" t="s">
        <v>13</v>
      </c>
    </row>
    <row r="21" spans="1:18" x14ac:dyDescent="0.25">
      <c r="C21" s="4" t="s">
        <v>7</v>
      </c>
      <c r="F21" s="9">
        <v>8331783.4400000004</v>
      </c>
      <c r="G21" s="9">
        <v>4578665.42</v>
      </c>
      <c r="H21" s="9">
        <v>14124681.57</v>
      </c>
      <c r="I21" s="9">
        <v>0</v>
      </c>
      <c r="J21" s="9">
        <v>0</v>
      </c>
      <c r="K21" s="9">
        <v>0</v>
      </c>
      <c r="L21" s="9">
        <v>0</v>
      </c>
      <c r="M21" s="9">
        <v>0</v>
      </c>
      <c r="N21" s="9">
        <v>0</v>
      </c>
      <c r="O21" s="9">
        <v>0</v>
      </c>
      <c r="P21" s="9">
        <v>0</v>
      </c>
      <c r="Q21" s="9">
        <v>0</v>
      </c>
      <c r="R21" s="7">
        <f>IF(ISNA(LOOKUP(2,1/(F6:Q6&lt;&gt;""),F21:Q21)),0,LOOKUP(2,1/(F6:Q6&lt;&gt;""),F21:Q21))</f>
        <v>14124681.57</v>
      </c>
    </row>
    <row r="22" spans="1:18" x14ac:dyDescent="0.25">
      <c r="C22" s="4" t="s">
        <v>8</v>
      </c>
      <c r="F22" s="2">
        <v>10267029.77</v>
      </c>
      <c r="G22" s="2">
        <f>IF(G6="",0,F21)</f>
        <v>8331783.4400000004</v>
      </c>
      <c r="H22" s="2">
        <f t="shared" ref="H22:Q22" si="2">IF(H6="",0,G21)</f>
        <v>4578665.42</v>
      </c>
      <c r="I22" s="2">
        <f t="shared" si="2"/>
        <v>0</v>
      </c>
      <c r="J22" s="2">
        <f t="shared" si="2"/>
        <v>0</v>
      </c>
      <c r="K22" s="2">
        <f t="shared" si="2"/>
        <v>0</v>
      </c>
      <c r="L22" s="2">
        <f t="shared" si="2"/>
        <v>0</v>
      </c>
      <c r="M22" s="2">
        <f t="shared" si="2"/>
        <v>0</v>
      </c>
      <c r="N22" s="2">
        <f t="shared" si="2"/>
        <v>0</v>
      </c>
      <c r="O22" s="2">
        <f t="shared" si="2"/>
        <v>0</v>
      </c>
      <c r="P22" s="2">
        <f t="shared" si="2"/>
        <v>0</v>
      </c>
      <c r="Q22" s="2">
        <f t="shared" si="2"/>
        <v>0</v>
      </c>
      <c r="R22" s="8">
        <f>F22</f>
        <v>10267029.77</v>
      </c>
    </row>
    <row r="23" spans="1:18" x14ac:dyDescent="0.25">
      <c r="C23" s="4" t="s">
        <v>9</v>
      </c>
      <c r="F23" s="7">
        <f>ROUND(F21-F22,2)</f>
        <v>-1935246.33</v>
      </c>
      <c r="G23" s="7">
        <f t="shared" ref="G23:R23" si="3">ROUND(G21-G22,2)</f>
        <v>-3753118.02</v>
      </c>
      <c r="H23" s="7">
        <f t="shared" si="3"/>
        <v>9546016.1500000004</v>
      </c>
      <c r="I23" s="7">
        <f t="shared" si="3"/>
        <v>0</v>
      </c>
      <c r="J23" s="7">
        <f t="shared" si="3"/>
        <v>0</v>
      </c>
      <c r="K23" s="7">
        <f t="shared" si="3"/>
        <v>0</v>
      </c>
      <c r="L23" s="7">
        <f t="shared" si="3"/>
        <v>0</v>
      </c>
      <c r="M23" s="7">
        <f t="shared" si="3"/>
        <v>0</v>
      </c>
      <c r="N23" s="7">
        <f t="shared" si="3"/>
        <v>0</v>
      </c>
      <c r="O23" s="7">
        <f t="shared" si="3"/>
        <v>0</v>
      </c>
      <c r="P23" s="7">
        <f t="shared" si="3"/>
        <v>0</v>
      </c>
      <c r="Q23" s="7">
        <f t="shared" si="3"/>
        <v>0</v>
      </c>
      <c r="R23" s="7">
        <f t="shared" si="3"/>
        <v>3857651.8</v>
      </c>
    </row>
    <row r="25" spans="1:18" x14ac:dyDescent="0.25">
      <c r="A25" s="4" t="s">
        <v>11</v>
      </c>
    </row>
    <row r="26" spans="1:18" x14ac:dyDescent="0.25">
      <c r="B26" s="6"/>
      <c r="C26" s="6" t="s">
        <v>3</v>
      </c>
      <c r="D26" s="6" t="s">
        <v>2</v>
      </c>
    </row>
    <row r="27" spans="1:18" x14ac:dyDescent="0.25">
      <c r="C27" s="11" t="s">
        <v>261</v>
      </c>
      <c r="D27" s="11" t="s">
        <v>190</v>
      </c>
      <c r="F27" s="1">
        <v>7546451.6900000004</v>
      </c>
      <c r="G27" s="1">
        <v>6527828.04</v>
      </c>
      <c r="H27" s="1">
        <v>6737765.4400000004</v>
      </c>
      <c r="I27" s="1">
        <v>0</v>
      </c>
      <c r="J27" s="1">
        <v>0</v>
      </c>
      <c r="K27" s="1">
        <v>0</v>
      </c>
      <c r="L27" s="1">
        <v>0</v>
      </c>
      <c r="M27" s="1">
        <v>0</v>
      </c>
      <c r="N27" s="1">
        <v>0</v>
      </c>
      <c r="O27" s="1">
        <v>0</v>
      </c>
      <c r="P27" s="1">
        <v>0</v>
      </c>
      <c r="Q27" s="1">
        <v>0</v>
      </c>
      <c r="R27" s="7">
        <f t="shared" ref="R27:R38" si="4">ROUND(SUM(F27:Q27),2)</f>
        <v>20812045.170000002</v>
      </c>
    </row>
    <row r="28" spans="1:18" x14ac:dyDescent="0.25">
      <c r="C28" s="11" t="s">
        <v>261</v>
      </c>
      <c r="D28" s="11" t="s">
        <v>216</v>
      </c>
      <c r="F28" s="1">
        <v>51825</v>
      </c>
      <c r="G28" s="1">
        <v>50062.98</v>
      </c>
      <c r="H28" s="1">
        <v>43275</v>
      </c>
      <c r="I28" s="1">
        <v>0</v>
      </c>
      <c r="J28" s="1">
        <v>0</v>
      </c>
      <c r="K28" s="1">
        <v>0</v>
      </c>
      <c r="L28" s="1">
        <v>0</v>
      </c>
      <c r="M28" s="1">
        <v>0</v>
      </c>
      <c r="N28" s="1">
        <v>0</v>
      </c>
      <c r="O28" s="1">
        <v>0</v>
      </c>
      <c r="P28" s="1">
        <v>0</v>
      </c>
      <c r="Q28" s="1">
        <v>0</v>
      </c>
      <c r="R28" s="7">
        <f t="shared" si="4"/>
        <v>145162.98000000001</v>
      </c>
    </row>
    <row r="29" spans="1:18" x14ac:dyDescent="0.25">
      <c r="C29" s="11" t="s">
        <v>261</v>
      </c>
      <c r="D29" s="11" t="s">
        <v>198</v>
      </c>
      <c r="F29" s="1">
        <v>2113006.48</v>
      </c>
      <c r="G29" s="1">
        <v>1827791.87</v>
      </c>
      <c r="H29" s="1">
        <v>1886574.31</v>
      </c>
      <c r="I29" s="1">
        <v>0</v>
      </c>
      <c r="J29" s="1">
        <v>0</v>
      </c>
      <c r="K29" s="1">
        <v>0</v>
      </c>
      <c r="L29" s="1">
        <v>0</v>
      </c>
      <c r="M29" s="1">
        <v>0</v>
      </c>
      <c r="N29" s="1">
        <v>0</v>
      </c>
      <c r="O29" s="1">
        <v>0</v>
      </c>
      <c r="P29" s="1">
        <v>0</v>
      </c>
      <c r="Q29" s="1">
        <v>0</v>
      </c>
      <c r="R29" s="7">
        <f t="shared" si="4"/>
        <v>5827372.6600000001</v>
      </c>
    </row>
    <row r="30" spans="1:18" x14ac:dyDescent="0.25">
      <c r="C30" s="11" t="s">
        <v>261</v>
      </c>
      <c r="D30" s="11" t="s">
        <v>243</v>
      </c>
      <c r="F30" s="1">
        <v>10263174.32</v>
      </c>
      <c r="G30" s="1">
        <v>8877846.1500000004</v>
      </c>
      <c r="H30" s="1">
        <v>9163360.9600000009</v>
      </c>
      <c r="I30" s="1">
        <v>0</v>
      </c>
      <c r="J30" s="1">
        <v>0</v>
      </c>
      <c r="K30" s="1">
        <v>0</v>
      </c>
      <c r="L30" s="1">
        <v>0</v>
      </c>
      <c r="M30" s="1">
        <v>0</v>
      </c>
      <c r="N30" s="1">
        <v>0</v>
      </c>
      <c r="O30" s="1">
        <v>0</v>
      </c>
      <c r="P30" s="1">
        <v>0</v>
      </c>
      <c r="Q30" s="1">
        <v>0</v>
      </c>
      <c r="R30" s="7">
        <f t="shared" si="4"/>
        <v>28304381.43</v>
      </c>
    </row>
    <row r="31" spans="1:18" x14ac:dyDescent="0.25">
      <c r="C31" s="11" t="s">
        <v>261</v>
      </c>
      <c r="D31" s="11" t="s">
        <v>262</v>
      </c>
      <c r="F31" s="1">
        <v>10263174.33</v>
      </c>
      <c r="G31" s="1">
        <v>8877846.1400000006</v>
      </c>
      <c r="H31" s="1">
        <v>9163360.9700000007</v>
      </c>
      <c r="I31" s="1">
        <v>0</v>
      </c>
      <c r="J31" s="1">
        <v>0</v>
      </c>
      <c r="K31" s="1">
        <v>0</v>
      </c>
      <c r="L31" s="1">
        <v>0</v>
      </c>
      <c r="M31" s="1">
        <v>0</v>
      </c>
      <c r="N31" s="1">
        <v>0</v>
      </c>
      <c r="O31" s="1">
        <v>0</v>
      </c>
      <c r="P31" s="1">
        <v>0</v>
      </c>
      <c r="Q31" s="1">
        <v>0</v>
      </c>
      <c r="R31" s="7">
        <f t="shared" si="4"/>
        <v>28304381.440000001</v>
      </c>
    </row>
    <row r="32" spans="1:18" x14ac:dyDescent="0.25">
      <c r="C32" s="11" t="s">
        <v>263</v>
      </c>
      <c r="D32" s="11" t="s">
        <v>190</v>
      </c>
      <c r="F32" s="1">
        <v>6921042.9699999997</v>
      </c>
      <c r="G32" s="1">
        <v>5056273.6100000003</v>
      </c>
      <c r="H32" s="1">
        <v>4336374.51</v>
      </c>
      <c r="I32" s="1">
        <v>0</v>
      </c>
      <c r="J32" s="1">
        <v>0</v>
      </c>
      <c r="K32" s="1">
        <v>0</v>
      </c>
      <c r="L32" s="1">
        <v>0</v>
      </c>
      <c r="M32" s="1">
        <v>0</v>
      </c>
      <c r="N32" s="1">
        <v>0</v>
      </c>
      <c r="O32" s="1">
        <v>0</v>
      </c>
      <c r="P32" s="1">
        <v>0</v>
      </c>
      <c r="Q32" s="1">
        <v>0</v>
      </c>
      <c r="R32" s="7">
        <f t="shared" si="4"/>
        <v>16313691.09</v>
      </c>
    </row>
    <row r="33" spans="1:18" x14ac:dyDescent="0.25">
      <c r="C33" s="11" t="s">
        <v>263</v>
      </c>
      <c r="D33" s="11" t="s">
        <v>198</v>
      </c>
      <c r="F33" s="1">
        <v>1937892</v>
      </c>
      <c r="G33" s="1">
        <v>1415756.6</v>
      </c>
      <c r="H33" s="1">
        <v>1214184.8500000001</v>
      </c>
      <c r="I33" s="1">
        <v>0</v>
      </c>
      <c r="J33" s="1">
        <v>0</v>
      </c>
      <c r="K33" s="1">
        <v>0</v>
      </c>
      <c r="L33" s="1">
        <v>0</v>
      </c>
      <c r="M33" s="1">
        <v>0</v>
      </c>
      <c r="N33" s="1">
        <v>0</v>
      </c>
      <c r="O33" s="1">
        <v>0</v>
      </c>
      <c r="P33" s="1">
        <v>0</v>
      </c>
      <c r="Q33" s="1">
        <v>0</v>
      </c>
      <c r="R33" s="7">
        <f t="shared" si="4"/>
        <v>4567833.45</v>
      </c>
    </row>
    <row r="34" spans="1:18" x14ac:dyDescent="0.25">
      <c r="C34" s="11" t="s">
        <v>263</v>
      </c>
      <c r="D34" s="11" t="s">
        <v>243</v>
      </c>
      <c r="F34" s="1">
        <v>9412618.3800000008</v>
      </c>
      <c r="G34" s="1">
        <v>6876532.1100000003</v>
      </c>
      <c r="H34" s="1">
        <v>5897469.3300000001</v>
      </c>
      <c r="I34" s="1">
        <v>0</v>
      </c>
      <c r="J34" s="1">
        <v>0</v>
      </c>
      <c r="K34" s="1">
        <v>0</v>
      </c>
      <c r="L34" s="1">
        <v>0</v>
      </c>
      <c r="M34" s="1">
        <v>0</v>
      </c>
      <c r="N34" s="1">
        <v>0</v>
      </c>
      <c r="O34" s="1">
        <v>0</v>
      </c>
      <c r="P34" s="1">
        <v>0</v>
      </c>
      <c r="Q34" s="1">
        <v>0</v>
      </c>
      <c r="R34" s="7">
        <f t="shared" si="4"/>
        <v>22186619.82</v>
      </c>
    </row>
    <row r="35" spans="1:18" x14ac:dyDescent="0.25">
      <c r="C35" s="11" t="s">
        <v>263</v>
      </c>
      <c r="D35" s="11" t="s">
        <v>262</v>
      </c>
      <c r="F35" s="1">
        <v>9412618.4100000001</v>
      </c>
      <c r="G35" s="1">
        <v>6876532.0899999999</v>
      </c>
      <c r="H35" s="1">
        <v>5897469.2999999998</v>
      </c>
      <c r="I35" s="1">
        <v>0</v>
      </c>
      <c r="J35" s="1">
        <v>0</v>
      </c>
      <c r="K35" s="1">
        <v>0</v>
      </c>
      <c r="L35" s="1">
        <v>0</v>
      </c>
      <c r="M35" s="1">
        <v>0</v>
      </c>
      <c r="N35" s="1">
        <v>0</v>
      </c>
      <c r="O35" s="1">
        <v>0</v>
      </c>
      <c r="P35" s="1">
        <v>0</v>
      </c>
      <c r="Q35" s="1">
        <v>0</v>
      </c>
      <c r="R35" s="7">
        <f t="shared" si="4"/>
        <v>22186619.800000001</v>
      </c>
    </row>
    <row r="36" spans="1:18" x14ac:dyDescent="0.25">
      <c r="C36" s="11" t="s">
        <v>264</v>
      </c>
      <c r="D36" s="11" t="s">
        <v>265</v>
      </c>
      <c r="F36" s="1">
        <v>5661487.2300000004</v>
      </c>
      <c r="G36" s="1">
        <v>8514976.1199999992</v>
      </c>
      <c r="H36" s="1">
        <v>7547708.0199999996</v>
      </c>
      <c r="I36" s="1">
        <v>0</v>
      </c>
      <c r="J36" s="1">
        <v>0</v>
      </c>
      <c r="K36" s="1">
        <v>0</v>
      </c>
      <c r="L36" s="1">
        <v>0</v>
      </c>
      <c r="M36" s="1">
        <v>0</v>
      </c>
      <c r="N36" s="1">
        <v>0</v>
      </c>
      <c r="O36" s="1">
        <v>0</v>
      </c>
      <c r="P36" s="1">
        <v>0</v>
      </c>
      <c r="Q36" s="1">
        <v>0</v>
      </c>
      <c r="R36" s="7">
        <f t="shared" ref="R36" si="5">ROUND(SUM(F36:Q36),2)</f>
        <v>21724171.370000001</v>
      </c>
    </row>
    <row r="37" spans="1:18" x14ac:dyDescent="0.25">
      <c r="C37" s="11" t="s">
        <v>264</v>
      </c>
      <c r="D37" s="11" t="s">
        <v>266</v>
      </c>
      <c r="F37" s="1">
        <v>5000000</v>
      </c>
      <c r="G37" s="1">
        <v>0</v>
      </c>
      <c r="H37" s="1">
        <v>0</v>
      </c>
      <c r="I37" s="1">
        <v>0</v>
      </c>
      <c r="J37" s="1">
        <v>0</v>
      </c>
      <c r="K37" s="1">
        <v>0</v>
      </c>
      <c r="L37" s="1">
        <v>0</v>
      </c>
      <c r="M37" s="1">
        <v>0</v>
      </c>
      <c r="N37" s="1">
        <v>0</v>
      </c>
      <c r="O37" s="1">
        <v>0</v>
      </c>
      <c r="P37" s="1">
        <v>0</v>
      </c>
      <c r="Q37" s="1">
        <v>0</v>
      </c>
      <c r="R37" s="7">
        <f t="shared" ref="R37" si="6">ROUND(SUM(F37:Q37),2)</f>
        <v>5000000</v>
      </c>
    </row>
    <row r="38" spans="1:18" x14ac:dyDescent="0.25">
      <c r="C38" s="11" t="s">
        <v>264</v>
      </c>
      <c r="D38" s="11" t="s">
        <v>262</v>
      </c>
      <c r="F38" s="2">
        <v>5661487.2199999997</v>
      </c>
      <c r="G38" s="2">
        <v>8514976.1099999994</v>
      </c>
      <c r="H38" s="2">
        <v>7547708.04</v>
      </c>
      <c r="I38" s="2">
        <v>0</v>
      </c>
      <c r="J38" s="2">
        <v>0</v>
      </c>
      <c r="K38" s="2">
        <v>0</v>
      </c>
      <c r="L38" s="2">
        <v>0</v>
      </c>
      <c r="M38" s="2">
        <v>0</v>
      </c>
      <c r="N38" s="2">
        <v>0</v>
      </c>
      <c r="O38" s="2">
        <v>0</v>
      </c>
      <c r="P38" s="2">
        <v>0</v>
      </c>
      <c r="Q38" s="2">
        <v>0</v>
      </c>
      <c r="R38" s="8">
        <f t="shared" si="4"/>
        <v>21724171.370000001</v>
      </c>
    </row>
    <row r="39" spans="1:18" x14ac:dyDescent="0.25">
      <c r="F39" s="7">
        <f t="shared" ref="F39:R39" si="7">ROUND(SUM(F27:F38),2)</f>
        <v>74244778.030000001</v>
      </c>
      <c r="G39" s="7">
        <f t="shared" si="7"/>
        <v>63416421.82</v>
      </c>
      <c r="H39" s="7">
        <f t="shared" si="7"/>
        <v>59435250.729999997</v>
      </c>
      <c r="I39" s="7">
        <f t="shared" si="7"/>
        <v>0</v>
      </c>
      <c r="J39" s="7">
        <f t="shared" si="7"/>
        <v>0</v>
      </c>
      <c r="K39" s="7">
        <f t="shared" si="7"/>
        <v>0</v>
      </c>
      <c r="L39" s="7">
        <f t="shared" si="7"/>
        <v>0</v>
      </c>
      <c r="M39" s="7">
        <f t="shared" si="7"/>
        <v>0</v>
      </c>
      <c r="N39" s="7">
        <f t="shared" si="7"/>
        <v>0</v>
      </c>
      <c r="O39" s="7">
        <f t="shared" si="7"/>
        <v>0</v>
      </c>
      <c r="P39" s="7">
        <f t="shared" si="7"/>
        <v>0</v>
      </c>
      <c r="Q39" s="7">
        <f t="shared" si="7"/>
        <v>0</v>
      </c>
      <c r="R39" s="7">
        <f t="shared" si="7"/>
        <v>197096450.58000001</v>
      </c>
    </row>
    <row r="42" spans="1:18" ht="15.75" thickBot="1" x14ac:dyDescent="0.3">
      <c r="A42" s="4" t="s">
        <v>6</v>
      </c>
      <c r="F42" s="10">
        <f t="shared" ref="F42:R42" si="8">ROUND(F16-F23-F39,2)</f>
        <v>0</v>
      </c>
      <c r="G42" s="10">
        <f t="shared" si="8"/>
        <v>0</v>
      </c>
      <c r="H42" s="10">
        <f t="shared" si="8"/>
        <v>0</v>
      </c>
      <c r="I42" s="10">
        <f t="shared" si="8"/>
        <v>0</v>
      </c>
      <c r="J42" s="10">
        <f t="shared" si="8"/>
        <v>0</v>
      </c>
      <c r="K42" s="10">
        <f t="shared" si="8"/>
        <v>0</v>
      </c>
      <c r="L42" s="10">
        <f t="shared" si="8"/>
        <v>0</v>
      </c>
      <c r="M42" s="10">
        <f t="shared" si="8"/>
        <v>0</v>
      </c>
      <c r="N42" s="10">
        <f t="shared" si="8"/>
        <v>0</v>
      </c>
      <c r="O42" s="10">
        <f t="shared" si="8"/>
        <v>0</v>
      </c>
      <c r="P42" s="10">
        <f t="shared" si="8"/>
        <v>0</v>
      </c>
      <c r="Q42" s="10">
        <f t="shared" si="8"/>
        <v>0</v>
      </c>
      <c r="R42" s="10">
        <f t="shared" si="8"/>
        <v>0</v>
      </c>
    </row>
    <row r="43" spans="1:18" ht="15.75" thickTop="1" x14ac:dyDescent="0.25"/>
    <row r="45" spans="1:18" x14ac:dyDescent="0.25">
      <c r="A45" s="4" t="s">
        <v>57</v>
      </c>
    </row>
    <row r="46" spans="1:18" ht="15" customHeight="1" x14ac:dyDescent="0.25">
      <c r="A46" s="27" t="s">
        <v>72</v>
      </c>
      <c r="B46" s="27"/>
      <c r="C46" s="27"/>
      <c r="D46" s="27"/>
      <c r="E46" s="27"/>
      <c r="F46" s="27"/>
      <c r="G46" s="27"/>
      <c r="H46" s="27"/>
      <c r="I46" s="27"/>
      <c r="J46" s="27"/>
      <c r="K46" s="27"/>
      <c r="L46" s="27"/>
      <c r="M46" s="27"/>
      <c r="N46" s="27"/>
      <c r="O46" s="27"/>
      <c r="P46" s="27"/>
      <c r="Q46" s="27"/>
      <c r="R46" s="27"/>
    </row>
    <row r="47" spans="1:18" x14ac:dyDescent="0.25">
      <c r="A47" s="27"/>
      <c r="B47" s="27"/>
      <c r="C47" s="27"/>
      <c r="D47" s="27"/>
      <c r="E47" s="27"/>
      <c r="F47" s="27"/>
      <c r="G47" s="27"/>
      <c r="H47" s="27"/>
      <c r="I47" s="27"/>
      <c r="J47" s="27"/>
      <c r="K47" s="27"/>
      <c r="L47" s="27"/>
      <c r="M47" s="27"/>
      <c r="N47" s="27"/>
      <c r="O47" s="27"/>
      <c r="P47" s="27"/>
      <c r="Q47" s="27"/>
      <c r="R47" s="27"/>
    </row>
    <row r="48" spans="1:18" x14ac:dyDescent="0.25">
      <c r="A48" s="27"/>
      <c r="B48" s="27"/>
      <c r="C48" s="27"/>
      <c r="D48" s="27"/>
      <c r="E48" s="27"/>
      <c r="F48" s="27"/>
      <c r="G48" s="27"/>
      <c r="H48" s="27"/>
      <c r="I48" s="27"/>
      <c r="J48" s="27"/>
      <c r="K48" s="27"/>
      <c r="L48" s="27"/>
      <c r="M48" s="27"/>
      <c r="N48" s="27"/>
      <c r="O48" s="27"/>
      <c r="P48" s="27"/>
      <c r="Q48" s="27"/>
      <c r="R48" s="27"/>
    </row>
    <row r="49" spans="1:18" x14ac:dyDescent="0.25">
      <c r="A49" s="27"/>
      <c r="B49" s="27"/>
      <c r="C49" s="27"/>
      <c r="D49" s="27"/>
      <c r="E49" s="27"/>
      <c r="F49" s="27"/>
      <c r="G49" s="27"/>
      <c r="H49" s="27"/>
      <c r="I49" s="27"/>
      <c r="J49" s="27"/>
      <c r="K49" s="27"/>
      <c r="L49" s="27"/>
      <c r="M49" s="27"/>
      <c r="N49" s="27"/>
      <c r="O49" s="27"/>
      <c r="P49" s="27"/>
      <c r="Q49" s="27"/>
      <c r="R49" s="27"/>
    </row>
    <row r="50" spans="1:18" x14ac:dyDescent="0.25">
      <c r="A50" s="27"/>
      <c r="B50" s="27"/>
      <c r="C50" s="27"/>
      <c r="D50" s="27"/>
      <c r="E50" s="27"/>
      <c r="F50" s="27"/>
      <c r="G50" s="27"/>
      <c r="H50" s="27"/>
      <c r="I50" s="27"/>
      <c r="J50" s="27"/>
      <c r="K50" s="27"/>
      <c r="L50" s="27"/>
      <c r="M50" s="27"/>
      <c r="N50" s="27"/>
      <c r="O50" s="27"/>
      <c r="P50" s="27"/>
      <c r="Q50" s="27"/>
      <c r="R50" s="27"/>
    </row>
    <row r="51" spans="1:18" x14ac:dyDescent="0.25">
      <c r="A51" s="27"/>
      <c r="B51" s="27"/>
      <c r="C51" s="27"/>
      <c r="D51" s="27"/>
      <c r="E51" s="27"/>
      <c r="F51" s="27"/>
      <c r="G51" s="27"/>
      <c r="H51" s="27"/>
      <c r="I51" s="27"/>
      <c r="J51" s="27"/>
      <c r="K51" s="27"/>
      <c r="L51" s="27"/>
      <c r="M51" s="27"/>
      <c r="N51" s="27"/>
      <c r="O51" s="27"/>
      <c r="P51" s="27"/>
      <c r="Q51" s="27"/>
      <c r="R51" s="27"/>
    </row>
    <row r="52" spans="1:18" x14ac:dyDescent="0.25">
      <c r="A52" s="27"/>
      <c r="B52" s="27"/>
      <c r="C52" s="27"/>
      <c r="D52" s="27"/>
      <c r="E52" s="27"/>
      <c r="F52" s="27"/>
      <c r="G52" s="27"/>
      <c r="H52" s="27"/>
      <c r="I52" s="27"/>
      <c r="J52" s="27"/>
      <c r="K52" s="27"/>
      <c r="L52" s="27"/>
      <c r="M52" s="27"/>
      <c r="N52" s="27"/>
      <c r="O52" s="27"/>
      <c r="P52" s="27"/>
      <c r="Q52" s="27"/>
      <c r="R52" s="27"/>
    </row>
    <row r="53" spans="1:18" x14ac:dyDescent="0.25">
      <c r="A53" s="27"/>
      <c r="B53" s="27"/>
      <c r="C53" s="27"/>
      <c r="D53" s="27"/>
      <c r="E53" s="27"/>
      <c r="F53" s="27"/>
      <c r="G53" s="27"/>
      <c r="H53" s="27"/>
      <c r="I53" s="27"/>
      <c r="J53" s="27"/>
      <c r="K53" s="27"/>
      <c r="L53" s="27"/>
      <c r="M53" s="27"/>
      <c r="N53" s="27"/>
      <c r="O53" s="27"/>
      <c r="P53" s="27"/>
      <c r="Q53" s="27"/>
      <c r="R53" s="27"/>
    </row>
    <row r="54" spans="1:18" x14ac:dyDescent="0.25">
      <c r="A54" s="27"/>
      <c r="B54" s="27"/>
      <c r="C54" s="27"/>
      <c r="D54" s="27"/>
      <c r="E54" s="27"/>
      <c r="F54" s="27"/>
      <c r="G54" s="27"/>
      <c r="H54" s="27"/>
      <c r="I54" s="27"/>
      <c r="J54" s="27"/>
      <c r="K54" s="27"/>
      <c r="L54" s="27"/>
      <c r="M54" s="27"/>
      <c r="N54" s="27"/>
      <c r="O54" s="27"/>
      <c r="P54" s="27"/>
      <c r="Q54" s="27"/>
      <c r="R54" s="27"/>
    </row>
    <row r="55" spans="1:18" x14ac:dyDescent="0.25">
      <c r="A55" s="27"/>
      <c r="B55" s="27"/>
      <c r="C55" s="27"/>
      <c r="D55" s="27"/>
      <c r="E55" s="27"/>
      <c r="F55" s="27"/>
      <c r="G55" s="27"/>
      <c r="H55" s="27"/>
      <c r="I55" s="27"/>
      <c r="J55" s="27"/>
      <c r="K55" s="27"/>
      <c r="L55" s="27"/>
      <c r="M55" s="27"/>
      <c r="N55" s="27"/>
      <c r="O55" s="27"/>
      <c r="P55" s="27"/>
      <c r="Q55" s="27"/>
      <c r="R55" s="27"/>
    </row>
  </sheetData>
  <mergeCells count="1">
    <mergeCell ref="A46:R55"/>
  </mergeCells>
  <pageMargins left="0.45" right="0.45" top="0.5" bottom="0.5" header="0.3" footer="0.3"/>
  <pageSetup scale="50" fitToHeight="0" orientation="landscape" blackAndWhite="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R39"/>
  <sheetViews>
    <sheetView showGridLines="0" zoomScale="85" zoomScaleNormal="85" workbookViewId="0"/>
  </sheetViews>
  <sheetFormatPr defaultRowHeight="15" x14ac:dyDescent="0.25"/>
  <cols>
    <col min="1" max="2" width="2.85546875" style="4" customWidth="1"/>
    <col min="3" max="3" width="10.140625" style="4" customWidth="1"/>
    <col min="4" max="4" width="13" style="4" customWidth="1"/>
    <col min="5" max="5" width="2.85546875" style="4" customWidth="1"/>
    <col min="6" max="18" width="17.140625" style="4" customWidth="1"/>
    <col min="19" max="16384" width="9.140625" style="4"/>
  </cols>
  <sheetData>
    <row r="1" spans="1:18" x14ac:dyDescent="0.25">
      <c r="A1" s="3" t="s">
        <v>0</v>
      </c>
      <c r="R1" s="14" t="str">
        <f>Summary!$R$1</f>
        <v>IDORRPT1</v>
      </c>
    </row>
    <row r="2" spans="1:18" x14ac:dyDescent="0.25">
      <c r="A2" s="3" t="s">
        <v>1</v>
      </c>
      <c r="R2" s="14" t="str">
        <f>Summary!$R$2</f>
        <v>Printed by the authority of the State of Illinois - web only, 1, 10/2026</v>
      </c>
    </row>
    <row r="3" spans="1:18" x14ac:dyDescent="0.25">
      <c r="A3" s="3" t="str">
        <f>IF(ISBLANK(Summary!A3),"",Summary!A3)</f>
        <v>FISCAL YEAR 2027</v>
      </c>
      <c r="R3" s="14" t="str">
        <f>Summary!$R$3</f>
        <v>https://tax.illinois.gov/research/taxstats.html</v>
      </c>
    </row>
    <row r="5" spans="1:18" x14ac:dyDescent="0.25">
      <c r="F5" s="26" t="s">
        <v>49</v>
      </c>
      <c r="G5" s="26"/>
      <c r="H5" s="26"/>
      <c r="I5" s="26"/>
      <c r="J5" s="26"/>
      <c r="K5" s="26"/>
      <c r="L5" s="26"/>
      <c r="M5" s="26"/>
      <c r="N5" s="26"/>
      <c r="O5" s="26"/>
      <c r="P5" s="26"/>
      <c r="Q5" s="26"/>
      <c r="R5" s="26"/>
    </row>
    <row r="6" spans="1:18" x14ac:dyDescent="0.25">
      <c r="F6" s="5">
        <f>IF(ISBLANK(Summary!F6),"",Summary!F6)</f>
        <v>46234</v>
      </c>
      <c r="G6" s="5">
        <f>IF(ISBLANK(Summary!G6),"",Summary!G6)</f>
        <v>46265</v>
      </c>
      <c r="H6" s="5">
        <f>IF(ISBLANK(Summary!H6),"",Summary!H6)</f>
        <v>46295</v>
      </c>
      <c r="I6" s="5" t="str">
        <f>IF(ISBLANK(Summary!I6),"",Summary!I6)</f>
        <v/>
      </c>
      <c r="J6" s="5" t="str">
        <f>IF(ISBLANK(Summary!J6),"",Summary!J6)</f>
        <v/>
      </c>
      <c r="K6" s="5" t="str">
        <f>IF(ISBLANK(Summary!K6),"",Summary!K6)</f>
        <v/>
      </c>
      <c r="L6" s="5" t="str">
        <f>IF(ISBLANK(Summary!L6),"",Summary!L6)</f>
        <v/>
      </c>
      <c r="M6" s="5" t="str">
        <f>IF(ISBLANK(Summary!M6),"",Summary!M6)</f>
        <v/>
      </c>
      <c r="N6" s="5" t="str">
        <f>IF(ISBLANK(Summary!N6),"",Summary!N6)</f>
        <v/>
      </c>
      <c r="O6" s="5" t="str">
        <f>IF(ISBLANK(Summary!O6),"",Summary!O6)</f>
        <v/>
      </c>
      <c r="P6" s="5" t="str">
        <f>IF(ISBLANK(Summary!P6),"",Summary!P6)</f>
        <v/>
      </c>
      <c r="Q6" s="5" t="str">
        <f>IF(ISBLANK(Summary!Q6),"",Summary!Q6)</f>
        <v/>
      </c>
      <c r="R6" s="6" t="s">
        <v>5</v>
      </c>
    </row>
    <row r="8" spans="1:18" x14ac:dyDescent="0.25">
      <c r="A8" s="4" t="s">
        <v>10</v>
      </c>
    </row>
    <row r="9" spans="1:18" x14ac:dyDescent="0.25">
      <c r="B9" s="4" t="s">
        <v>82</v>
      </c>
      <c r="F9" s="1">
        <v>0</v>
      </c>
      <c r="G9" s="1">
        <v>0</v>
      </c>
      <c r="H9" s="1">
        <v>49855.87</v>
      </c>
      <c r="I9" s="1">
        <v>0</v>
      </c>
      <c r="J9" s="1">
        <v>0</v>
      </c>
      <c r="K9" s="1">
        <v>0</v>
      </c>
      <c r="L9" s="1">
        <v>0</v>
      </c>
      <c r="M9" s="1">
        <v>0</v>
      </c>
      <c r="N9" s="1">
        <v>0</v>
      </c>
      <c r="O9" s="1">
        <v>0</v>
      </c>
      <c r="P9" s="1">
        <v>0</v>
      </c>
      <c r="Q9" s="1">
        <v>0</v>
      </c>
      <c r="R9" s="7">
        <f>ROUND(SUM(F9:Q9),2)</f>
        <v>49855.87</v>
      </c>
    </row>
    <row r="10" spans="1:18" x14ac:dyDescent="0.25">
      <c r="B10" s="4" t="s">
        <v>36</v>
      </c>
      <c r="F10" s="2">
        <v>383684.46</v>
      </c>
      <c r="G10" s="2">
        <v>478327.52</v>
      </c>
      <c r="H10" s="2">
        <v>488662.75</v>
      </c>
      <c r="I10" s="2">
        <v>0</v>
      </c>
      <c r="J10" s="2">
        <v>0</v>
      </c>
      <c r="K10" s="2">
        <v>0</v>
      </c>
      <c r="L10" s="2">
        <v>0</v>
      </c>
      <c r="M10" s="2">
        <v>0</v>
      </c>
      <c r="N10" s="2">
        <v>0</v>
      </c>
      <c r="O10" s="2">
        <v>0</v>
      </c>
      <c r="P10" s="2">
        <v>0</v>
      </c>
      <c r="Q10" s="2">
        <v>0</v>
      </c>
      <c r="R10" s="8">
        <f>ROUND(SUM(F10:Q10),2)</f>
        <v>1350674.73</v>
      </c>
    </row>
    <row r="11" spans="1:18" x14ac:dyDescent="0.25">
      <c r="F11" s="9">
        <f>ROUND(SUM(F9:F10),2)</f>
        <v>383684.46</v>
      </c>
      <c r="G11" s="9">
        <f t="shared" ref="G11:R11" si="0">ROUND(SUM(G9:G10),2)</f>
        <v>478327.52</v>
      </c>
      <c r="H11" s="9">
        <f t="shared" si="0"/>
        <v>538518.62</v>
      </c>
      <c r="I11" s="9">
        <f t="shared" si="0"/>
        <v>0</v>
      </c>
      <c r="J11" s="9">
        <f t="shared" si="0"/>
        <v>0</v>
      </c>
      <c r="K11" s="9">
        <f t="shared" si="0"/>
        <v>0</v>
      </c>
      <c r="L11" s="9">
        <f t="shared" si="0"/>
        <v>0</v>
      </c>
      <c r="M11" s="9">
        <f t="shared" si="0"/>
        <v>0</v>
      </c>
      <c r="N11" s="9">
        <f t="shared" si="0"/>
        <v>0</v>
      </c>
      <c r="O11" s="9">
        <f t="shared" si="0"/>
        <v>0</v>
      </c>
      <c r="P11" s="9">
        <f t="shared" si="0"/>
        <v>0</v>
      </c>
      <c r="Q11" s="9">
        <f t="shared" si="0"/>
        <v>0</v>
      </c>
      <c r="R11" s="9">
        <f t="shared" si="0"/>
        <v>1400530.6</v>
      </c>
    </row>
    <row r="13" spans="1:18" x14ac:dyDescent="0.25">
      <c r="A13" s="4" t="s">
        <v>4</v>
      </c>
    </row>
    <row r="14" spans="1:18" x14ac:dyDescent="0.25">
      <c r="B14" s="4" t="s">
        <v>12</v>
      </c>
    </row>
    <row r="15" spans="1:18" x14ac:dyDescent="0.25">
      <c r="B15" s="4" t="s">
        <v>13</v>
      </c>
    </row>
    <row r="16" spans="1:18" x14ac:dyDescent="0.25">
      <c r="C16" s="4" t="s">
        <v>7</v>
      </c>
      <c r="F16" s="9">
        <v>134490.6</v>
      </c>
      <c r="G16" s="9">
        <v>160447.53</v>
      </c>
      <c r="H16" s="9">
        <v>261767.5</v>
      </c>
      <c r="I16" s="9">
        <v>0</v>
      </c>
      <c r="J16" s="9">
        <v>0</v>
      </c>
      <c r="K16" s="9">
        <v>0</v>
      </c>
      <c r="L16" s="9">
        <v>0</v>
      </c>
      <c r="M16" s="9">
        <v>0</v>
      </c>
      <c r="N16" s="9">
        <v>0</v>
      </c>
      <c r="O16" s="9">
        <v>0</v>
      </c>
      <c r="P16" s="9">
        <v>0</v>
      </c>
      <c r="Q16" s="9">
        <v>0</v>
      </c>
      <c r="R16" s="7">
        <f>IF(ISNA(LOOKUP(2,1/(F6:Q6&lt;&gt;""),F16:Q16)),0,LOOKUP(2,1/(F6:Q6&lt;&gt;""),F16:Q16))</f>
        <v>261767.5</v>
      </c>
    </row>
    <row r="17" spans="1:18" x14ac:dyDescent="0.25">
      <c r="C17" s="4" t="s">
        <v>8</v>
      </c>
      <c r="F17" s="2">
        <v>196664.52</v>
      </c>
      <c r="G17" s="2">
        <f>IF(G6="",0,F16)</f>
        <v>134490.6</v>
      </c>
      <c r="H17" s="2">
        <f t="shared" ref="H17:Q17" si="1">IF(H6="",0,G16)</f>
        <v>160447.53</v>
      </c>
      <c r="I17" s="2">
        <f t="shared" si="1"/>
        <v>0</v>
      </c>
      <c r="J17" s="2">
        <f t="shared" si="1"/>
        <v>0</v>
      </c>
      <c r="K17" s="2">
        <f t="shared" si="1"/>
        <v>0</v>
      </c>
      <c r="L17" s="2">
        <f t="shared" si="1"/>
        <v>0</v>
      </c>
      <c r="M17" s="2">
        <f t="shared" si="1"/>
        <v>0</v>
      </c>
      <c r="N17" s="2">
        <f t="shared" si="1"/>
        <v>0</v>
      </c>
      <c r="O17" s="2">
        <f t="shared" si="1"/>
        <v>0</v>
      </c>
      <c r="P17" s="2">
        <f t="shared" si="1"/>
        <v>0</v>
      </c>
      <c r="Q17" s="2">
        <f t="shared" si="1"/>
        <v>0</v>
      </c>
      <c r="R17" s="8">
        <f>F17</f>
        <v>196664.52</v>
      </c>
    </row>
    <row r="18" spans="1:18" x14ac:dyDescent="0.25">
      <c r="C18" s="4" t="s">
        <v>9</v>
      </c>
      <c r="F18" s="7">
        <f>ROUND(F16-F17,2)</f>
        <v>-62173.919999999998</v>
      </c>
      <c r="G18" s="7">
        <f t="shared" ref="G18:R18" si="2">ROUND(G16-G17,2)</f>
        <v>25956.93</v>
      </c>
      <c r="H18" s="7">
        <f t="shared" si="2"/>
        <v>101319.97</v>
      </c>
      <c r="I18" s="7">
        <f t="shared" si="2"/>
        <v>0</v>
      </c>
      <c r="J18" s="7">
        <f t="shared" si="2"/>
        <v>0</v>
      </c>
      <c r="K18" s="7">
        <f t="shared" si="2"/>
        <v>0</v>
      </c>
      <c r="L18" s="7">
        <f t="shared" si="2"/>
        <v>0</v>
      </c>
      <c r="M18" s="7">
        <f t="shared" si="2"/>
        <v>0</v>
      </c>
      <c r="N18" s="7">
        <f t="shared" si="2"/>
        <v>0</v>
      </c>
      <c r="O18" s="7">
        <f t="shared" si="2"/>
        <v>0</v>
      </c>
      <c r="P18" s="7">
        <f t="shared" si="2"/>
        <v>0</v>
      </c>
      <c r="Q18" s="7">
        <f t="shared" si="2"/>
        <v>0</v>
      </c>
      <c r="R18" s="7">
        <f t="shared" si="2"/>
        <v>65102.98</v>
      </c>
    </row>
    <row r="20" spans="1:18" x14ac:dyDescent="0.25">
      <c r="A20" s="4" t="s">
        <v>11</v>
      </c>
    </row>
    <row r="21" spans="1:18" x14ac:dyDescent="0.25">
      <c r="B21" s="6"/>
      <c r="C21" s="6" t="s">
        <v>3</v>
      </c>
      <c r="D21" s="6" t="s">
        <v>2</v>
      </c>
    </row>
    <row r="22" spans="1:18" x14ac:dyDescent="0.25">
      <c r="C22" s="11" t="s">
        <v>267</v>
      </c>
      <c r="D22" s="11" t="s">
        <v>268</v>
      </c>
      <c r="F22" s="2">
        <v>445858.38</v>
      </c>
      <c r="G22" s="2">
        <v>452370.59</v>
      </c>
      <c r="H22" s="2">
        <v>437198.65</v>
      </c>
      <c r="I22" s="2">
        <v>0</v>
      </c>
      <c r="J22" s="2">
        <v>0</v>
      </c>
      <c r="K22" s="2">
        <v>0</v>
      </c>
      <c r="L22" s="2">
        <v>0</v>
      </c>
      <c r="M22" s="2">
        <v>0</v>
      </c>
      <c r="N22" s="2">
        <v>0</v>
      </c>
      <c r="O22" s="2">
        <v>0</v>
      </c>
      <c r="P22" s="2">
        <v>0</v>
      </c>
      <c r="Q22" s="2">
        <v>0</v>
      </c>
      <c r="R22" s="8">
        <f>ROUND(SUM(F22:Q22),2)</f>
        <v>1335427.6200000001</v>
      </c>
    </row>
    <row r="23" spans="1:18" x14ac:dyDescent="0.25">
      <c r="F23" s="7">
        <f>ROUND(SUM(F22:F22),2)</f>
        <v>445858.38</v>
      </c>
      <c r="G23" s="7">
        <f t="shared" ref="G23:R23" si="3">ROUND(SUM(G22:G22),2)</f>
        <v>452370.59</v>
      </c>
      <c r="H23" s="7">
        <f t="shared" si="3"/>
        <v>437198.65</v>
      </c>
      <c r="I23" s="7">
        <f t="shared" si="3"/>
        <v>0</v>
      </c>
      <c r="J23" s="7">
        <f t="shared" si="3"/>
        <v>0</v>
      </c>
      <c r="K23" s="7">
        <f t="shared" si="3"/>
        <v>0</v>
      </c>
      <c r="L23" s="7">
        <f t="shared" si="3"/>
        <v>0</v>
      </c>
      <c r="M23" s="7">
        <f t="shared" si="3"/>
        <v>0</v>
      </c>
      <c r="N23" s="7">
        <f t="shared" si="3"/>
        <v>0</v>
      </c>
      <c r="O23" s="7">
        <f t="shared" si="3"/>
        <v>0</v>
      </c>
      <c r="P23" s="7">
        <f t="shared" si="3"/>
        <v>0</v>
      </c>
      <c r="Q23" s="7">
        <f t="shared" si="3"/>
        <v>0</v>
      </c>
      <c r="R23" s="7">
        <f t="shared" si="3"/>
        <v>1335427.6200000001</v>
      </c>
    </row>
    <row r="26" spans="1:18" ht="15.75" thickBot="1" x14ac:dyDescent="0.3">
      <c r="A26" s="4" t="s">
        <v>6</v>
      </c>
      <c r="F26" s="10">
        <f t="shared" ref="F26:R26" si="4">ROUND(F11-F18-F23,2)</f>
        <v>0</v>
      </c>
      <c r="G26" s="10">
        <f t="shared" si="4"/>
        <v>0</v>
      </c>
      <c r="H26" s="10">
        <f t="shared" si="4"/>
        <v>0</v>
      </c>
      <c r="I26" s="10">
        <f t="shared" si="4"/>
        <v>0</v>
      </c>
      <c r="J26" s="10">
        <f t="shared" si="4"/>
        <v>0</v>
      </c>
      <c r="K26" s="10">
        <f t="shared" si="4"/>
        <v>0</v>
      </c>
      <c r="L26" s="10">
        <f t="shared" si="4"/>
        <v>0</v>
      </c>
      <c r="M26" s="10">
        <f t="shared" si="4"/>
        <v>0</v>
      </c>
      <c r="N26" s="10">
        <f t="shared" si="4"/>
        <v>0</v>
      </c>
      <c r="O26" s="10">
        <f t="shared" si="4"/>
        <v>0</v>
      </c>
      <c r="P26" s="10">
        <f t="shared" si="4"/>
        <v>0</v>
      </c>
      <c r="Q26" s="10">
        <f t="shared" si="4"/>
        <v>0</v>
      </c>
      <c r="R26" s="10">
        <f t="shared" si="4"/>
        <v>0</v>
      </c>
    </row>
    <row r="27" spans="1:18" ht="15.75" thickTop="1" x14ac:dyDescent="0.25"/>
    <row r="29" spans="1:18" x14ac:dyDescent="0.25">
      <c r="A29" s="4" t="s">
        <v>57</v>
      </c>
    </row>
    <row r="30" spans="1:18" ht="15" customHeight="1" x14ac:dyDescent="0.25">
      <c r="A30" s="27" t="s">
        <v>72</v>
      </c>
      <c r="B30" s="27"/>
      <c r="C30" s="27"/>
      <c r="D30" s="27"/>
      <c r="E30" s="27"/>
      <c r="F30" s="27"/>
      <c r="G30" s="27"/>
      <c r="H30" s="27"/>
      <c r="I30" s="27"/>
      <c r="J30" s="27"/>
      <c r="K30" s="27"/>
      <c r="L30" s="27"/>
      <c r="M30" s="27"/>
      <c r="N30" s="27"/>
      <c r="O30" s="27"/>
      <c r="P30" s="27"/>
      <c r="Q30" s="27"/>
      <c r="R30" s="27"/>
    </row>
    <row r="31" spans="1:18" x14ac:dyDescent="0.25">
      <c r="A31" s="27"/>
      <c r="B31" s="27"/>
      <c r="C31" s="27"/>
      <c r="D31" s="27"/>
      <c r="E31" s="27"/>
      <c r="F31" s="27"/>
      <c r="G31" s="27"/>
      <c r="H31" s="27"/>
      <c r="I31" s="27"/>
      <c r="J31" s="27"/>
      <c r="K31" s="27"/>
      <c r="L31" s="27"/>
      <c r="M31" s="27"/>
      <c r="N31" s="27"/>
      <c r="O31" s="27"/>
      <c r="P31" s="27"/>
      <c r="Q31" s="27"/>
      <c r="R31" s="27"/>
    </row>
    <row r="32" spans="1:18" x14ac:dyDescent="0.25">
      <c r="A32" s="27"/>
      <c r="B32" s="27"/>
      <c r="C32" s="27"/>
      <c r="D32" s="27"/>
      <c r="E32" s="27"/>
      <c r="F32" s="27"/>
      <c r="G32" s="27"/>
      <c r="H32" s="27"/>
      <c r="I32" s="27"/>
      <c r="J32" s="27"/>
      <c r="K32" s="27"/>
      <c r="L32" s="27"/>
      <c r="M32" s="27"/>
      <c r="N32" s="27"/>
      <c r="O32" s="27"/>
      <c r="P32" s="27"/>
      <c r="Q32" s="27"/>
      <c r="R32" s="27"/>
    </row>
    <row r="33" spans="1:18" x14ac:dyDescent="0.25">
      <c r="A33" s="27"/>
      <c r="B33" s="27"/>
      <c r="C33" s="27"/>
      <c r="D33" s="27"/>
      <c r="E33" s="27"/>
      <c r="F33" s="27"/>
      <c r="G33" s="27"/>
      <c r="H33" s="27"/>
      <c r="I33" s="27"/>
      <c r="J33" s="27"/>
      <c r="K33" s="27"/>
      <c r="L33" s="27"/>
      <c r="M33" s="27"/>
      <c r="N33" s="27"/>
      <c r="O33" s="27"/>
      <c r="P33" s="27"/>
      <c r="Q33" s="27"/>
      <c r="R33" s="27"/>
    </row>
    <row r="34" spans="1:18" x14ac:dyDescent="0.25">
      <c r="A34" s="27"/>
      <c r="B34" s="27"/>
      <c r="C34" s="27"/>
      <c r="D34" s="27"/>
      <c r="E34" s="27"/>
      <c r="F34" s="27"/>
      <c r="G34" s="27"/>
      <c r="H34" s="27"/>
      <c r="I34" s="27"/>
      <c r="J34" s="27"/>
      <c r="K34" s="27"/>
      <c r="L34" s="27"/>
      <c r="M34" s="27"/>
      <c r="N34" s="27"/>
      <c r="O34" s="27"/>
      <c r="P34" s="27"/>
      <c r="Q34" s="27"/>
      <c r="R34" s="27"/>
    </row>
    <row r="35" spans="1:18" x14ac:dyDescent="0.25">
      <c r="A35" s="27"/>
      <c r="B35" s="27"/>
      <c r="C35" s="27"/>
      <c r="D35" s="27"/>
      <c r="E35" s="27"/>
      <c r="F35" s="27"/>
      <c r="G35" s="27"/>
      <c r="H35" s="27"/>
      <c r="I35" s="27"/>
      <c r="J35" s="27"/>
      <c r="K35" s="27"/>
      <c r="L35" s="27"/>
      <c r="M35" s="27"/>
      <c r="N35" s="27"/>
      <c r="O35" s="27"/>
      <c r="P35" s="27"/>
      <c r="Q35" s="27"/>
      <c r="R35" s="27"/>
    </row>
    <row r="36" spans="1:18" x14ac:dyDescent="0.25">
      <c r="A36" s="27"/>
      <c r="B36" s="27"/>
      <c r="C36" s="27"/>
      <c r="D36" s="27"/>
      <c r="E36" s="27"/>
      <c r="F36" s="27"/>
      <c r="G36" s="27"/>
      <c r="H36" s="27"/>
      <c r="I36" s="27"/>
      <c r="J36" s="27"/>
      <c r="K36" s="27"/>
      <c r="L36" s="27"/>
      <c r="M36" s="27"/>
      <c r="N36" s="27"/>
      <c r="O36" s="27"/>
      <c r="P36" s="27"/>
      <c r="Q36" s="27"/>
      <c r="R36" s="27"/>
    </row>
    <row r="37" spans="1:18" x14ac:dyDescent="0.25">
      <c r="A37" s="27"/>
      <c r="B37" s="27"/>
      <c r="C37" s="27"/>
      <c r="D37" s="27"/>
      <c r="E37" s="27"/>
      <c r="F37" s="27"/>
      <c r="G37" s="27"/>
      <c r="H37" s="27"/>
      <c r="I37" s="27"/>
      <c r="J37" s="27"/>
      <c r="K37" s="27"/>
      <c r="L37" s="27"/>
      <c r="M37" s="27"/>
      <c r="N37" s="27"/>
      <c r="O37" s="27"/>
      <c r="P37" s="27"/>
      <c r="Q37" s="27"/>
      <c r="R37" s="27"/>
    </row>
    <row r="38" spans="1:18" x14ac:dyDescent="0.25">
      <c r="A38" s="27"/>
      <c r="B38" s="27"/>
      <c r="C38" s="27"/>
      <c r="D38" s="27"/>
      <c r="E38" s="27"/>
      <c r="F38" s="27"/>
      <c r="G38" s="27"/>
      <c r="H38" s="27"/>
      <c r="I38" s="27"/>
      <c r="J38" s="27"/>
      <c r="K38" s="27"/>
      <c r="L38" s="27"/>
      <c r="M38" s="27"/>
      <c r="N38" s="27"/>
      <c r="O38" s="27"/>
      <c r="P38" s="27"/>
      <c r="Q38" s="27"/>
      <c r="R38" s="27"/>
    </row>
    <row r="39" spans="1:18" x14ac:dyDescent="0.25">
      <c r="A39" s="27"/>
      <c r="B39" s="27"/>
      <c r="C39" s="27"/>
      <c r="D39" s="27"/>
      <c r="E39" s="27"/>
      <c r="F39" s="27"/>
      <c r="G39" s="27"/>
      <c r="H39" s="27"/>
      <c r="I39" s="27"/>
      <c r="J39" s="27"/>
      <c r="K39" s="27"/>
      <c r="L39" s="27"/>
      <c r="M39" s="27"/>
      <c r="N39" s="27"/>
      <c r="O39" s="27"/>
      <c r="P39" s="27"/>
      <c r="Q39" s="27"/>
      <c r="R39" s="27"/>
    </row>
  </sheetData>
  <mergeCells count="1">
    <mergeCell ref="A30:R39"/>
  </mergeCells>
  <pageMargins left="0.45" right="0.45" top="0.5" bottom="0.5" header="0.3" footer="0.3"/>
  <pageSetup scale="50" fitToHeight="0" orientation="landscape" blackAndWhite="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R42"/>
  <sheetViews>
    <sheetView showGridLines="0" zoomScale="85" zoomScaleNormal="85" workbookViewId="0"/>
  </sheetViews>
  <sheetFormatPr defaultRowHeight="15" x14ac:dyDescent="0.25"/>
  <cols>
    <col min="1" max="2" width="2.85546875" style="4" customWidth="1"/>
    <col min="3" max="3" width="10.140625" style="4" customWidth="1"/>
    <col min="4" max="4" width="13" style="4" customWidth="1"/>
    <col min="5" max="5" width="2.85546875" style="4" customWidth="1"/>
    <col min="6" max="18" width="17.140625" style="4" customWidth="1"/>
    <col min="19" max="16384" width="9.140625" style="4"/>
  </cols>
  <sheetData>
    <row r="1" spans="1:18" x14ac:dyDescent="0.25">
      <c r="A1" s="3" t="s">
        <v>0</v>
      </c>
      <c r="R1" s="14" t="str">
        <f>Summary!$R$1</f>
        <v>IDORRPT1</v>
      </c>
    </row>
    <row r="2" spans="1:18" x14ac:dyDescent="0.25">
      <c r="A2" s="3" t="s">
        <v>1</v>
      </c>
      <c r="R2" s="14" t="str">
        <f>Summary!$R$2</f>
        <v>Printed by the authority of the State of Illinois - web only, 1, 10/2026</v>
      </c>
    </row>
    <row r="3" spans="1:18" x14ac:dyDescent="0.25">
      <c r="A3" s="3" t="str">
        <f>IF(ISBLANK(Summary!A3),"",Summary!A3)</f>
        <v>FISCAL YEAR 2027</v>
      </c>
      <c r="R3" s="14" t="str">
        <f>Summary!$R$3</f>
        <v>https://tax.illinois.gov/research/taxstats.html</v>
      </c>
    </row>
    <row r="5" spans="1:18" x14ac:dyDescent="0.25">
      <c r="F5" s="26" t="s">
        <v>41</v>
      </c>
      <c r="G5" s="26"/>
      <c r="H5" s="26"/>
      <c r="I5" s="26"/>
      <c r="J5" s="26"/>
      <c r="K5" s="26"/>
      <c r="L5" s="26"/>
      <c r="M5" s="26"/>
      <c r="N5" s="26"/>
      <c r="O5" s="26"/>
      <c r="P5" s="26"/>
      <c r="Q5" s="26"/>
      <c r="R5" s="26"/>
    </row>
    <row r="6" spans="1:18" x14ac:dyDescent="0.25">
      <c r="F6" s="5">
        <f>IF(ISBLANK(Summary!F6),"",Summary!F6)</f>
        <v>46234</v>
      </c>
      <c r="G6" s="5">
        <f>IF(ISBLANK(Summary!G6),"",Summary!G6)</f>
        <v>46265</v>
      </c>
      <c r="H6" s="5">
        <f>IF(ISBLANK(Summary!H6),"",Summary!H6)</f>
        <v>46295</v>
      </c>
      <c r="I6" s="5" t="str">
        <f>IF(ISBLANK(Summary!I6),"",Summary!I6)</f>
        <v/>
      </c>
      <c r="J6" s="5" t="str">
        <f>IF(ISBLANK(Summary!J6),"",Summary!J6)</f>
        <v/>
      </c>
      <c r="K6" s="5" t="str">
        <f>IF(ISBLANK(Summary!K6),"",Summary!K6)</f>
        <v/>
      </c>
      <c r="L6" s="5" t="str">
        <f>IF(ISBLANK(Summary!L6),"",Summary!L6)</f>
        <v/>
      </c>
      <c r="M6" s="5" t="str">
        <f>IF(ISBLANK(Summary!M6),"",Summary!M6)</f>
        <v/>
      </c>
      <c r="N6" s="5" t="str">
        <f>IF(ISBLANK(Summary!N6),"",Summary!N6)</f>
        <v/>
      </c>
      <c r="O6" s="5" t="str">
        <f>IF(ISBLANK(Summary!O6),"",Summary!O6)</f>
        <v/>
      </c>
      <c r="P6" s="5" t="str">
        <f>IF(ISBLANK(Summary!P6),"",Summary!P6)</f>
        <v/>
      </c>
      <c r="Q6" s="5" t="str">
        <f>IF(ISBLANK(Summary!Q6),"",Summary!Q6)</f>
        <v/>
      </c>
      <c r="R6" s="6" t="s">
        <v>5</v>
      </c>
    </row>
    <row r="8" spans="1:18" x14ac:dyDescent="0.25">
      <c r="A8" s="4" t="s">
        <v>10</v>
      </c>
    </row>
    <row r="9" spans="1:18" x14ac:dyDescent="0.25">
      <c r="B9" s="4" t="s">
        <v>82</v>
      </c>
      <c r="F9" s="1">
        <v>81075.83</v>
      </c>
      <c r="G9" s="1">
        <v>74009.289999999994</v>
      </c>
      <c r="H9" s="1">
        <v>73310.89</v>
      </c>
      <c r="I9" s="1">
        <v>0</v>
      </c>
      <c r="J9" s="1">
        <v>0</v>
      </c>
      <c r="K9" s="1">
        <v>0</v>
      </c>
      <c r="L9" s="1">
        <v>0</v>
      </c>
      <c r="M9" s="1">
        <v>0</v>
      </c>
      <c r="N9" s="1">
        <v>0</v>
      </c>
      <c r="O9" s="1">
        <v>0</v>
      </c>
      <c r="P9" s="1">
        <v>0</v>
      </c>
      <c r="Q9" s="1">
        <v>0</v>
      </c>
      <c r="R9" s="7">
        <f>ROUND(SUM(F9:Q9),2)</f>
        <v>228396.01</v>
      </c>
    </row>
    <row r="10" spans="1:18" x14ac:dyDescent="0.25">
      <c r="B10" s="4" t="s">
        <v>118</v>
      </c>
      <c r="F10" s="1">
        <v>28951068.449999999</v>
      </c>
      <c r="G10" s="1">
        <v>24695032.289999999</v>
      </c>
      <c r="H10" s="1">
        <v>24074620.41</v>
      </c>
      <c r="I10" s="1">
        <v>0</v>
      </c>
      <c r="J10" s="1">
        <v>0</v>
      </c>
      <c r="K10" s="1">
        <v>0</v>
      </c>
      <c r="L10" s="1">
        <v>0</v>
      </c>
      <c r="M10" s="1">
        <v>0</v>
      </c>
      <c r="N10" s="1">
        <v>0</v>
      </c>
      <c r="O10" s="1">
        <v>0</v>
      </c>
      <c r="P10" s="1">
        <v>0</v>
      </c>
      <c r="Q10" s="1">
        <v>0</v>
      </c>
      <c r="R10" s="7">
        <f>ROUND(SUM(F10:Q10),2)</f>
        <v>77720721.150000006</v>
      </c>
    </row>
    <row r="11" spans="1:18" x14ac:dyDescent="0.25">
      <c r="B11" s="4" t="s">
        <v>119</v>
      </c>
      <c r="F11" s="1">
        <v>10482.07</v>
      </c>
      <c r="G11" s="1">
        <v>7959.68</v>
      </c>
      <c r="H11" s="1">
        <v>8541.5</v>
      </c>
      <c r="I11" s="1">
        <v>0</v>
      </c>
      <c r="J11" s="1">
        <v>0</v>
      </c>
      <c r="K11" s="1">
        <v>0</v>
      </c>
      <c r="L11" s="1">
        <v>0</v>
      </c>
      <c r="M11" s="1">
        <v>0</v>
      </c>
      <c r="N11" s="1">
        <v>0</v>
      </c>
      <c r="O11" s="1">
        <v>0</v>
      </c>
      <c r="P11" s="1">
        <v>0</v>
      </c>
      <c r="Q11" s="1">
        <v>0</v>
      </c>
      <c r="R11" s="7">
        <f>ROUND(SUM(F11:Q11),2)</f>
        <v>26983.25</v>
      </c>
    </row>
    <row r="12" spans="1:18" x14ac:dyDescent="0.25">
      <c r="B12" s="4" t="s">
        <v>120</v>
      </c>
      <c r="F12" s="2">
        <v>59249.08</v>
      </c>
      <c r="G12" s="2">
        <v>29920.44</v>
      </c>
      <c r="H12" s="2">
        <v>39926.99</v>
      </c>
      <c r="I12" s="2">
        <v>0</v>
      </c>
      <c r="J12" s="2">
        <v>0</v>
      </c>
      <c r="K12" s="2">
        <v>0</v>
      </c>
      <c r="L12" s="2">
        <v>0</v>
      </c>
      <c r="M12" s="2">
        <v>0</v>
      </c>
      <c r="N12" s="2">
        <v>0</v>
      </c>
      <c r="O12" s="2">
        <v>0</v>
      </c>
      <c r="P12" s="2">
        <v>0</v>
      </c>
      <c r="Q12" s="2">
        <v>0</v>
      </c>
      <c r="R12" s="8">
        <f>ROUND(SUM(F12:Q12),2)</f>
        <v>129096.51</v>
      </c>
    </row>
    <row r="13" spans="1:18" x14ac:dyDescent="0.25">
      <c r="F13" s="9">
        <f>ROUND(SUM(F9:F12),2)</f>
        <v>29101875.43</v>
      </c>
      <c r="G13" s="9">
        <f t="shared" ref="G13:R13" si="0">ROUND(SUM(G9:G12),2)</f>
        <v>24806921.699999999</v>
      </c>
      <c r="H13" s="9">
        <f t="shared" si="0"/>
        <v>24196399.789999999</v>
      </c>
      <c r="I13" s="9">
        <f t="shared" si="0"/>
        <v>0</v>
      </c>
      <c r="J13" s="9">
        <f t="shared" si="0"/>
        <v>0</v>
      </c>
      <c r="K13" s="9">
        <f t="shared" si="0"/>
        <v>0</v>
      </c>
      <c r="L13" s="9">
        <f t="shared" si="0"/>
        <v>0</v>
      </c>
      <c r="M13" s="9">
        <f t="shared" si="0"/>
        <v>0</v>
      </c>
      <c r="N13" s="9">
        <f t="shared" si="0"/>
        <v>0</v>
      </c>
      <c r="O13" s="9">
        <f t="shared" si="0"/>
        <v>0</v>
      </c>
      <c r="P13" s="9">
        <f t="shared" si="0"/>
        <v>0</v>
      </c>
      <c r="Q13" s="9">
        <f t="shared" si="0"/>
        <v>0</v>
      </c>
      <c r="R13" s="9">
        <f t="shared" si="0"/>
        <v>78105196.920000002</v>
      </c>
    </row>
    <row r="15" spans="1:18" x14ac:dyDescent="0.25">
      <c r="A15" s="4" t="s">
        <v>4</v>
      </c>
    </row>
    <row r="16" spans="1:18" x14ac:dyDescent="0.25">
      <c r="B16" s="4" t="s">
        <v>12</v>
      </c>
    </row>
    <row r="17" spans="1:18" x14ac:dyDescent="0.25">
      <c r="B17" s="4" t="s">
        <v>13</v>
      </c>
    </row>
    <row r="18" spans="1:18" x14ac:dyDescent="0.25">
      <c r="C18" s="4" t="s">
        <v>7</v>
      </c>
      <c r="F18" s="9">
        <v>139608.10999999999</v>
      </c>
      <c r="G18" s="9">
        <v>142527.94</v>
      </c>
      <c r="H18" s="9">
        <v>97528.06</v>
      </c>
      <c r="I18" s="9">
        <v>0</v>
      </c>
      <c r="J18" s="9">
        <v>0</v>
      </c>
      <c r="K18" s="9">
        <v>0</v>
      </c>
      <c r="L18" s="9">
        <v>0</v>
      </c>
      <c r="M18" s="9">
        <v>0</v>
      </c>
      <c r="N18" s="9">
        <v>0</v>
      </c>
      <c r="O18" s="9">
        <v>0</v>
      </c>
      <c r="P18" s="9">
        <v>0</v>
      </c>
      <c r="Q18" s="9">
        <v>0</v>
      </c>
      <c r="R18" s="7">
        <f>IF(ISNA(LOOKUP(2,1/(F6:Q6&lt;&gt;""),F18:Q18)),0,LOOKUP(2,1/(F6:Q6&lt;&gt;""),F18:Q18))</f>
        <v>97528.06</v>
      </c>
    </row>
    <row r="19" spans="1:18" x14ac:dyDescent="0.25">
      <c r="C19" s="4" t="s">
        <v>8</v>
      </c>
      <c r="F19" s="2">
        <v>115170.08</v>
      </c>
      <c r="G19" s="2">
        <f>IF(G6="",0,F18)</f>
        <v>139608.10999999999</v>
      </c>
      <c r="H19" s="2">
        <f t="shared" ref="H19:Q19" si="1">IF(H6="",0,G18)</f>
        <v>142527.94</v>
      </c>
      <c r="I19" s="2">
        <f t="shared" si="1"/>
        <v>0</v>
      </c>
      <c r="J19" s="2">
        <f t="shared" si="1"/>
        <v>0</v>
      </c>
      <c r="K19" s="2">
        <f t="shared" si="1"/>
        <v>0</v>
      </c>
      <c r="L19" s="2">
        <f t="shared" si="1"/>
        <v>0</v>
      </c>
      <c r="M19" s="2">
        <f t="shared" si="1"/>
        <v>0</v>
      </c>
      <c r="N19" s="2">
        <f t="shared" si="1"/>
        <v>0</v>
      </c>
      <c r="O19" s="2">
        <f t="shared" si="1"/>
        <v>0</v>
      </c>
      <c r="P19" s="2">
        <f t="shared" si="1"/>
        <v>0</v>
      </c>
      <c r="Q19" s="2">
        <f t="shared" si="1"/>
        <v>0</v>
      </c>
      <c r="R19" s="8">
        <f>F19</f>
        <v>115170.08</v>
      </c>
    </row>
    <row r="20" spans="1:18" x14ac:dyDescent="0.25">
      <c r="C20" s="4" t="s">
        <v>9</v>
      </c>
      <c r="F20" s="7">
        <f>ROUND(F18-F19,2)</f>
        <v>24438.03</v>
      </c>
      <c r="G20" s="7">
        <f t="shared" ref="G20:R20" si="2">ROUND(G18-G19,2)</f>
        <v>2919.83</v>
      </c>
      <c r="H20" s="7">
        <f t="shared" si="2"/>
        <v>-44999.88</v>
      </c>
      <c r="I20" s="7">
        <f t="shared" si="2"/>
        <v>0</v>
      </c>
      <c r="J20" s="7">
        <f t="shared" si="2"/>
        <v>0</v>
      </c>
      <c r="K20" s="7">
        <f t="shared" si="2"/>
        <v>0</v>
      </c>
      <c r="L20" s="7">
        <f t="shared" si="2"/>
        <v>0</v>
      </c>
      <c r="M20" s="7">
        <f t="shared" si="2"/>
        <v>0</v>
      </c>
      <c r="N20" s="7">
        <f t="shared" si="2"/>
        <v>0</v>
      </c>
      <c r="O20" s="7">
        <f t="shared" si="2"/>
        <v>0</v>
      </c>
      <c r="P20" s="7">
        <f t="shared" si="2"/>
        <v>0</v>
      </c>
      <c r="Q20" s="7">
        <f t="shared" si="2"/>
        <v>0</v>
      </c>
      <c r="R20" s="7">
        <f t="shared" si="2"/>
        <v>-17642.02</v>
      </c>
    </row>
    <row r="22" spans="1:18" x14ac:dyDescent="0.25">
      <c r="A22" s="4" t="s">
        <v>11</v>
      </c>
    </row>
    <row r="23" spans="1:18" x14ac:dyDescent="0.25">
      <c r="B23" s="6"/>
      <c r="C23" s="6" t="s">
        <v>3</v>
      </c>
      <c r="D23" s="6" t="s">
        <v>2</v>
      </c>
    </row>
    <row r="24" spans="1:18" x14ac:dyDescent="0.25">
      <c r="C24" s="11" t="s">
        <v>209</v>
      </c>
      <c r="D24" s="11" t="s">
        <v>190</v>
      </c>
      <c r="F24" s="1">
        <v>16574139.35</v>
      </c>
      <c r="G24" s="1">
        <v>14138281.050000001</v>
      </c>
      <c r="H24" s="1">
        <v>13817597.800000001</v>
      </c>
      <c r="I24" s="1">
        <v>0</v>
      </c>
      <c r="J24" s="1">
        <v>0</v>
      </c>
      <c r="K24" s="1">
        <v>0</v>
      </c>
      <c r="L24" s="1">
        <v>0</v>
      </c>
      <c r="M24" s="1">
        <v>0</v>
      </c>
      <c r="N24" s="1">
        <v>0</v>
      </c>
      <c r="O24" s="1">
        <v>0</v>
      </c>
      <c r="P24" s="1">
        <v>0</v>
      </c>
      <c r="Q24" s="1">
        <v>0</v>
      </c>
      <c r="R24" s="7">
        <f>ROUND(SUM(F24:Q24),2)</f>
        <v>44530018.200000003</v>
      </c>
    </row>
    <row r="25" spans="1:18" x14ac:dyDescent="0.25">
      <c r="C25" s="11" t="s">
        <v>209</v>
      </c>
      <c r="D25" s="11" t="s">
        <v>243</v>
      </c>
      <c r="F25" s="2">
        <v>12503298.050000001</v>
      </c>
      <c r="G25" s="2">
        <v>10665720.82</v>
      </c>
      <c r="H25" s="2">
        <v>10423801.869999999</v>
      </c>
      <c r="I25" s="2">
        <v>0</v>
      </c>
      <c r="J25" s="2">
        <v>0</v>
      </c>
      <c r="K25" s="2">
        <v>0</v>
      </c>
      <c r="L25" s="2">
        <v>0</v>
      </c>
      <c r="M25" s="2">
        <v>0</v>
      </c>
      <c r="N25" s="2">
        <v>0</v>
      </c>
      <c r="O25" s="2">
        <v>0</v>
      </c>
      <c r="P25" s="2">
        <v>0</v>
      </c>
      <c r="Q25" s="2">
        <v>0</v>
      </c>
      <c r="R25" s="8">
        <f>ROUND(SUM(F25:Q25),2)</f>
        <v>33592820.740000002</v>
      </c>
    </row>
    <row r="26" spans="1:18" x14ac:dyDescent="0.25">
      <c r="F26" s="7">
        <f t="shared" ref="F26:R26" si="3">ROUND(SUM(F24:F25),2)</f>
        <v>29077437.399999999</v>
      </c>
      <c r="G26" s="7">
        <f t="shared" si="3"/>
        <v>24804001.870000001</v>
      </c>
      <c r="H26" s="7">
        <f t="shared" si="3"/>
        <v>24241399.670000002</v>
      </c>
      <c r="I26" s="7">
        <f t="shared" si="3"/>
        <v>0</v>
      </c>
      <c r="J26" s="7">
        <f t="shared" si="3"/>
        <v>0</v>
      </c>
      <c r="K26" s="7">
        <f t="shared" si="3"/>
        <v>0</v>
      </c>
      <c r="L26" s="7">
        <f t="shared" si="3"/>
        <v>0</v>
      </c>
      <c r="M26" s="7">
        <f t="shared" si="3"/>
        <v>0</v>
      </c>
      <c r="N26" s="7">
        <f t="shared" si="3"/>
        <v>0</v>
      </c>
      <c r="O26" s="7">
        <f t="shared" si="3"/>
        <v>0</v>
      </c>
      <c r="P26" s="7">
        <f t="shared" si="3"/>
        <v>0</v>
      </c>
      <c r="Q26" s="7">
        <f t="shared" si="3"/>
        <v>0</v>
      </c>
      <c r="R26" s="7">
        <f t="shared" si="3"/>
        <v>78122838.939999998</v>
      </c>
    </row>
    <row r="29" spans="1:18" ht="15.75" thickBot="1" x14ac:dyDescent="0.3">
      <c r="A29" s="4" t="s">
        <v>6</v>
      </c>
      <c r="F29" s="10">
        <f t="shared" ref="F29:R29" si="4">ROUND(F13-F20-F26,2)</f>
        <v>0</v>
      </c>
      <c r="G29" s="10">
        <f t="shared" si="4"/>
        <v>0</v>
      </c>
      <c r="H29" s="10">
        <f t="shared" si="4"/>
        <v>0</v>
      </c>
      <c r="I29" s="10">
        <f t="shared" si="4"/>
        <v>0</v>
      </c>
      <c r="J29" s="10">
        <f t="shared" si="4"/>
        <v>0</v>
      </c>
      <c r="K29" s="10">
        <f t="shared" si="4"/>
        <v>0</v>
      </c>
      <c r="L29" s="10">
        <f t="shared" si="4"/>
        <v>0</v>
      </c>
      <c r="M29" s="10">
        <f t="shared" si="4"/>
        <v>0</v>
      </c>
      <c r="N29" s="10">
        <f t="shared" si="4"/>
        <v>0</v>
      </c>
      <c r="O29" s="10">
        <f t="shared" si="4"/>
        <v>0</v>
      </c>
      <c r="P29" s="10">
        <f t="shared" si="4"/>
        <v>0</v>
      </c>
      <c r="Q29" s="10">
        <f t="shared" si="4"/>
        <v>0</v>
      </c>
      <c r="R29" s="10">
        <f t="shared" si="4"/>
        <v>0</v>
      </c>
    </row>
    <row r="30" spans="1:18" ht="15.75" thickTop="1" x14ac:dyDescent="0.25"/>
    <row r="32" spans="1:18" x14ac:dyDescent="0.25">
      <c r="A32" s="4" t="s">
        <v>57</v>
      </c>
    </row>
    <row r="33" spans="1:18" ht="15" customHeight="1" x14ac:dyDescent="0.25">
      <c r="A33" s="27" t="s">
        <v>72</v>
      </c>
      <c r="B33" s="27"/>
      <c r="C33" s="27"/>
      <c r="D33" s="27"/>
      <c r="E33" s="27"/>
      <c r="F33" s="27"/>
      <c r="G33" s="27"/>
      <c r="H33" s="27"/>
      <c r="I33" s="27"/>
      <c r="J33" s="27"/>
      <c r="K33" s="27"/>
      <c r="L33" s="27"/>
      <c r="M33" s="27"/>
      <c r="N33" s="27"/>
      <c r="O33" s="27"/>
      <c r="P33" s="27"/>
      <c r="Q33" s="27"/>
      <c r="R33" s="27"/>
    </row>
    <row r="34" spans="1:18" x14ac:dyDescent="0.25">
      <c r="A34" s="27"/>
      <c r="B34" s="27"/>
      <c r="C34" s="27"/>
      <c r="D34" s="27"/>
      <c r="E34" s="27"/>
      <c r="F34" s="27"/>
      <c r="G34" s="27"/>
      <c r="H34" s="27"/>
      <c r="I34" s="27"/>
      <c r="J34" s="27"/>
      <c r="K34" s="27"/>
      <c r="L34" s="27"/>
      <c r="M34" s="27"/>
      <c r="N34" s="27"/>
      <c r="O34" s="27"/>
      <c r="P34" s="27"/>
      <c r="Q34" s="27"/>
      <c r="R34" s="27"/>
    </row>
    <row r="35" spans="1:18" x14ac:dyDescent="0.25">
      <c r="A35" s="27"/>
      <c r="B35" s="27"/>
      <c r="C35" s="27"/>
      <c r="D35" s="27"/>
      <c r="E35" s="27"/>
      <c r="F35" s="27"/>
      <c r="G35" s="27"/>
      <c r="H35" s="27"/>
      <c r="I35" s="27"/>
      <c r="J35" s="27"/>
      <c r="K35" s="27"/>
      <c r="L35" s="27"/>
      <c r="M35" s="27"/>
      <c r="N35" s="27"/>
      <c r="O35" s="27"/>
      <c r="P35" s="27"/>
      <c r="Q35" s="27"/>
      <c r="R35" s="27"/>
    </row>
    <row r="36" spans="1:18" x14ac:dyDescent="0.25">
      <c r="A36" s="27"/>
      <c r="B36" s="27"/>
      <c r="C36" s="27"/>
      <c r="D36" s="27"/>
      <c r="E36" s="27"/>
      <c r="F36" s="27"/>
      <c r="G36" s="27"/>
      <c r="H36" s="27"/>
      <c r="I36" s="27"/>
      <c r="J36" s="27"/>
      <c r="K36" s="27"/>
      <c r="L36" s="27"/>
      <c r="M36" s="27"/>
      <c r="N36" s="27"/>
      <c r="O36" s="27"/>
      <c r="P36" s="27"/>
      <c r="Q36" s="27"/>
      <c r="R36" s="27"/>
    </row>
    <row r="37" spans="1:18" x14ac:dyDescent="0.25">
      <c r="A37" s="27"/>
      <c r="B37" s="27"/>
      <c r="C37" s="27"/>
      <c r="D37" s="27"/>
      <c r="E37" s="27"/>
      <c r="F37" s="27"/>
      <c r="G37" s="27"/>
      <c r="H37" s="27"/>
      <c r="I37" s="27"/>
      <c r="J37" s="27"/>
      <c r="K37" s="27"/>
      <c r="L37" s="27"/>
      <c r="M37" s="27"/>
      <c r="N37" s="27"/>
      <c r="O37" s="27"/>
      <c r="P37" s="27"/>
      <c r="Q37" s="27"/>
      <c r="R37" s="27"/>
    </row>
    <row r="38" spans="1:18" x14ac:dyDescent="0.25">
      <c r="A38" s="27"/>
      <c r="B38" s="27"/>
      <c r="C38" s="27"/>
      <c r="D38" s="27"/>
      <c r="E38" s="27"/>
      <c r="F38" s="27"/>
      <c r="G38" s="27"/>
      <c r="H38" s="27"/>
      <c r="I38" s="27"/>
      <c r="J38" s="27"/>
      <c r="K38" s="27"/>
      <c r="L38" s="27"/>
      <c r="M38" s="27"/>
      <c r="N38" s="27"/>
      <c r="O38" s="27"/>
      <c r="P38" s="27"/>
      <c r="Q38" s="27"/>
      <c r="R38" s="27"/>
    </row>
    <row r="39" spans="1:18" x14ac:dyDescent="0.25">
      <c r="A39" s="27"/>
      <c r="B39" s="27"/>
      <c r="C39" s="27"/>
      <c r="D39" s="27"/>
      <c r="E39" s="27"/>
      <c r="F39" s="27"/>
      <c r="G39" s="27"/>
      <c r="H39" s="27"/>
      <c r="I39" s="27"/>
      <c r="J39" s="27"/>
      <c r="K39" s="27"/>
      <c r="L39" s="27"/>
      <c r="M39" s="27"/>
      <c r="N39" s="27"/>
      <c r="O39" s="27"/>
      <c r="P39" s="27"/>
      <c r="Q39" s="27"/>
      <c r="R39" s="27"/>
    </row>
    <row r="40" spans="1:18" x14ac:dyDescent="0.25">
      <c r="A40" s="27"/>
      <c r="B40" s="27"/>
      <c r="C40" s="27"/>
      <c r="D40" s="27"/>
      <c r="E40" s="27"/>
      <c r="F40" s="27"/>
      <c r="G40" s="27"/>
      <c r="H40" s="27"/>
      <c r="I40" s="27"/>
      <c r="J40" s="27"/>
      <c r="K40" s="27"/>
      <c r="L40" s="27"/>
      <c r="M40" s="27"/>
      <c r="N40" s="27"/>
      <c r="O40" s="27"/>
      <c r="P40" s="27"/>
      <c r="Q40" s="27"/>
      <c r="R40" s="27"/>
    </row>
    <row r="41" spans="1:18" x14ac:dyDescent="0.25">
      <c r="A41" s="27"/>
      <c r="B41" s="27"/>
      <c r="C41" s="27"/>
      <c r="D41" s="27"/>
      <c r="E41" s="27"/>
      <c r="F41" s="27"/>
      <c r="G41" s="27"/>
      <c r="H41" s="27"/>
      <c r="I41" s="27"/>
      <c r="J41" s="27"/>
      <c r="K41" s="27"/>
      <c r="L41" s="27"/>
      <c r="M41" s="27"/>
      <c r="N41" s="27"/>
      <c r="O41" s="27"/>
      <c r="P41" s="27"/>
      <c r="Q41" s="27"/>
      <c r="R41" s="27"/>
    </row>
    <row r="42" spans="1:18" x14ac:dyDescent="0.25">
      <c r="A42" s="27"/>
      <c r="B42" s="27"/>
      <c r="C42" s="27"/>
      <c r="D42" s="27"/>
      <c r="E42" s="27"/>
      <c r="F42" s="27"/>
      <c r="G42" s="27"/>
      <c r="H42" s="27"/>
      <c r="I42" s="27"/>
      <c r="J42" s="27"/>
      <c r="K42" s="27"/>
      <c r="L42" s="27"/>
      <c r="M42" s="27"/>
      <c r="N42" s="27"/>
      <c r="O42" s="27"/>
      <c r="P42" s="27"/>
      <c r="Q42" s="27"/>
      <c r="R42" s="27"/>
    </row>
  </sheetData>
  <mergeCells count="1">
    <mergeCell ref="A33:R42"/>
  </mergeCells>
  <pageMargins left="0.45" right="0.45" top="0.5" bottom="0.5" header="0.3" footer="0.3"/>
  <pageSetup scale="50" fitToHeight="0" orientation="landscape" blackAndWhite="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R68"/>
  <sheetViews>
    <sheetView showGridLines="0" zoomScale="85" zoomScaleNormal="85" workbookViewId="0"/>
  </sheetViews>
  <sheetFormatPr defaultRowHeight="15" x14ac:dyDescent="0.25"/>
  <cols>
    <col min="1" max="2" width="2.85546875" style="4" customWidth="1"/>
    <col min="3" max="3" width="10.140625" style="4" customWidth="1"/>
    <col min="4" max="4" width="13" style="4" customWidth="1"/>
    <col min="5" max="5" width="2.85546875" style="4" customWidth="1"/>
    <col min="6" max="18" width="17.140625" style="4" customWidth="1"/>
    <col min="19" max="16384" width="9.140625" style="4"/>
  </cols>
  <sheetData>
    <row r="1" spans="1:18" x14ac:dyDescent="0.25">
      <c r="A1" s="3" t="s">
        <v>0</v>
      </c>
      <c r="R1" s="14" t="str">
        <f>Summary!$R$1</f>
        <v>IDORRPT1</v>
      </c>
    </row>
    <row r="2" spans="1:18" x14ac:dyDescent="0.25">
      <c r="A2" s="3" t="s">
        <v>1</v>
      </c>
      <c r="R2" s="14" t="str">
        <f>Summary!$R$2</f>
        <v>Printed by the authority of the State of Illinois - web only, 1, 10/2026</v>
      </c>
    </row>
    <row r="3" spans="1:18" x14ac:dyDescent="0.25">
      <c r="A3" s="3" t="str">
        <f>IF(ISBLANK(Summary!A3),"",Summary!A3)</f>
        <v>FISCAL YEAR 2027</v>
      </c>
      <c r="R3" s="14" t="str">
        <f>Summary!$R$3</f>
        <v>https://tax.illinois.gov/research/taxstats.html</v>
      </c>
    </row>
    <row r="5" spans="1:18" x14ac:dyDescent="0.25">
      <c r="F5" s="26" t="s">
        <v>42</v>
      </c>
      <c r="G5" s="26"/>
      <c r="H5" s="26"/>
      <c r="I5" s="26"/>
      <c r="J5" s="26"/>
      <c r="K5" s="26"/>
      <c r="L5" s="26"/>
      <c r="M5" s="26"/>
      <c r="N5" s="26"/>
      <c r="O5" s="26"/>
      <c r="P5" s="26"/>
      <c r="Q5" s="26"/>
      <c r="R5" s="26"/>
    </row>
    <row r="6" spans="1:18" x14ac:dyDescent="0.25">
      <c r="F6" s="5">
        <f>IF(ISBLANK(Summary!F6),"",Summary!F6)</f>
        <v>46234</v>
      </c>
      <c r="G6" s="5">
        <f>IF(ISBLANK(Summary!G6),"",Summary!G6)</f>
        <v>46265</v>
      </c>
      <c r="H6" s="5">
        <f>IF(ISBLANK(Summary!H6),"",Summary!H6)</f>
        <v>46295</v>
      </c>
      <c r="I6" s="5" t="str">
        <f>IF(ISBLANK(Summary!I6),"",Summary!I6)</f>
        <v/>
      </c>
      <c r="J6" s="5" t="str">
        <f>IF(ISBLANK(Summary!J6),"",Summary!J6)</f>
        <v/>
      </c>
      <c r="K6" s="5" t="str">
        <f>IF(ISBLANK(Summary!K6),"",Summary!K6)</f>
        <v/>
      </c>
      <c r="L6" s="5" t="str">
        <f>IF(ISBLANK(Summary!L6),"",Summary!L6)</f>
        <v/>
      </c>
      <c r="M6" s="5" t="str">
        <f>IF(ISBLANK(Summary!M6),"",Summary!M6)</f>
        <v/>
      </c>
      <c r="N6" s="5" t="str">
        <f>IF(ISBLANK(Summary!N6),"",Summary!N6)</f>
        <v/>
      </c>
      <c r="O6" s="5" t="str">
        <f>IF(ISBLANK(Summary!O6),"",Summary!O6)</f>
        <v/>
      </c>
      <c r="P6" s="5" t="str">
        <f>IF(ISBLANK(Summary!P6),"",Summary!P6)</f>
        <v/>
      </c>
      <c r="Q6" s="5" t="str">
        <f>IF(ISBLANK(Summary!Q6),"",Summary!Q6)</f>
        <v/>
      </c>
      <c r="R6" s="6" t="s">
        <v>5</v>
      </c>
    </row>
    <row r="8" spans="1:18" x14ac:dyDescent="0.25">
      <c r="A8" s="4" t="s">
        <v>10</v>
      </c>
    </row>
    <row r="9" spans="1:18" x14ac:dyDescent="0.25">
      <c r="B9" s="4" t="s">
        <v>82</v>
      </c>
      <c r="F9" s="1">
        <v>328024.68</v>
      </c>
      <c r="G9" s="1">
        <v>-124959.47</v>
      </c>
      <c r="H9" s="1">
        <v>79550.149999999994</v>
      </c>
      <c r="I9" s="1">
        <v>0</v>
      </c>
      <c r="J9" s="1">
        <v>0</v>
      </c>
      <c r="K9" s="1">
        <v>0</v>
      </c>
      <c r="L9" s="1">
        <v>0</v>
      </c>
      <c r="M9" s="1">
        <v>0</v>
      </c>
      <c r="N9" s="1">
        <v>0</v>
      </c>
      <c r="O9" s="1">
        <v>0</v>
      </c>
      <c r="P9" s="1">
        <v>0</v>
      </c>
      <c r="Q9" s="1">
        <v>0</v>
      </c>
      <c r="R9" s="7">
        <f t="shared" ref="R9:R22" si="0">ROUND(SUM(F9:Q9),2)</f>
        <v>282615.36</v>
      </c>
    </row>
    <row r="10" spans="1:18" x14ac:dyDescent="0.25">
      <c r="B10" s="4" t="s">
        <v>121</v>
      </c>
      <c r="F10" s="1">
        <v>13426.81</v>
      </c>
      <c r="G10" s="1">
        <v>0</v>
      </c>
      <c r="H10" s="1">
        <v>75968697.340000004</v>
      </c>
      <c r="I10" s="1">
        <v>0</v>
      </c>
      <c r="J10" s="1">
        <v>0</v>
      </c>
      <c r="K10" s="1">
        <v>0</v>
      </c>
      <c r="L10" s="1">
        <v>0</v>
      </c>
      <c r="M10" s="1">
        <v>0</v>
      </c>
      <c r="N10" s="1">
        <v>0</v>
      </c>
      <c r="O10" s="1">
        <v>0</v>
      </c>
      <c r="P10" s="1">
        <v>0</v>
      </c>
      <c r="Q10" s="1">
        <v>0</v>
      </c>
      <c r="R10" s="7">
        <f t="shared" si="0"/>
        <v>75982124.150000006</v>
      </c>
    </row>
    <row r="11" spans="1:18" x14ac:dyDescent="0.25">
      <c r="B11" s="4" t="s">
        <v>122</v>
      </c>
      <c r="F11" s="1">
        <v>0</v>
      </c>
      <c r="G11" s="1">
        <v>0</v>
      </c>
      <c r="H11" s="1">
        <v>0</v>
      </c>
      <c r="I11" s="1">
        <v>0</v>
      </c>
      <c r="J11" s="1">
        <v>0</v>
      </c>
      <c r="K11" s="1">
        <v>0</v>
      </c>
      <c r="L11" s="1">
        <v>0</v>
      </c>
      <c r="M11" s="1">
        <v>0</v>
      </c>
      <c r="N11" s="1">
        <v>0</v>
      </c>
      <c r="O11" s="1">
        <v>0</v>
      </c>
      <c r="P11" s="1">
        <v>0</v>
      </c>
      <c r="Q11" s="1">
        <v>0</v>
      </c>
      <c r="R11" s="7">
        <f t="shared" si="0"/>
        <v>0</v>
      </c>
    </row>
    <row r="12" spans="1:18" x14ac:dyDescent="0.25">
      <c r="B12" s="4" t="s">
        <v>112</v>
      </c>
      <c r="F12" s="1">
        <v>0</v>
      </c>
      <c r="G12" s="1">
        <v>0</v>
      </c>
      <c r="H12" s="1">
        <v>0</v>
      </c>
      <c r="I12" s="1">
        <v>0</v>
      </c>
      <c r="J12" s="1">
        <v>0</v>
      </c>
      <c r="K12" s="1">
        <v>0</v>
      </c>
      <c r="L12" s="1">
        <v>0</v>
      </c>
      <c r="M12" s="1">
        <v>0</v>
      </c>
      <c r="N12" s="1">
        <v>0</v>
      </c>
      <c r="O12" s="1">
        <v>0</v>
      </c>
      <c r="P12" s="1">
        <v>0</v>
      </c>
      <c r="Q12" s="1">
        <v>0</v>
      </c>
      <c r="R12" s="7">
        <f t="shared" si="0"/>
        <v>0</v>
      </c>
    </row>
    <row r="13" spans="1:18" x14ac:dyDescent="0.25">
      <c r="B13" s="4" t="s">
        <v>123</v>
      </c>
      <c r="F13" s="1">
        <v>88674.09</v>
      </c>
      <c r="G13" s="1">
        <v>350826.78</v>
      </c>
      <c r="H13" s="1">
        <v>221641.82</v>
      </c>
      <c r="I13" s="1">
        <v>0</v>
      </c>
      <c r="J13" s="1">
        <v>0</v>
      </c>
      <c r="K13" s="1">
        <v>0</v>
      </c>
      <c r="L13" s="1">
        <v>0</v>
      </c>
      <c r="M13" s="1">
        <v>0</v>
      </c>
      <c r="N13" s="1">
        <v>0</v>
      </c>
      <c r="O13" s="1">
        <v>0</v>
      </c>
      <c r="P13" s="1">
        <v>0</v>
      </c>
      <c r="Q13" s="1">
        <v>0</v>
      </c>
      <c r="R13" s="7">
        <f t="shared" si="0"/>
        <v>661142.68999999994</v>
      </c>
    </row>
    <row r="14" spans="1:18" x14ac:dyDescent="0.25">
      <c r="B14" s="4" t="s">
        <v>124</v>
      </c>
      <c r="F14" s="1">
        <v>5952749.1399999997</v>
      </c>
      <c r="G14" s="1">
        <v>5946319.1699999999</v>
      </c>
      <c r="H14" s="1">
        <v>5898059.5099999998</v>
      </c>
      <c r="I14" s="1">
        <v>0</v>
      </c>
      <c r="J14" s="1">
        <v>0</v>
      </c>
      <c r="K14" s="1">
        <v>0</v>
      </c>
      <c r="L14" s="1">
        <v>0</v>
      </c>
      <c r="M14" s="1">
        <v>0</v>
      </c>
      <c r="N14" s="1">
        <v>0</v>
      </c>
      <c r="O14" s="1">
        <v>0</v>
      </c>
      <c r="P14" s="1">
        <v>0</v>
      </c>
      <c r="Q14" s="1">
        <v>0</v>
      </c>
      <c r="R14" s="7">
        <f t="shared" si="0"/>
        <v>17797127.82</v>
      </c>
    </row>
    <row r="15" spans="1:18" x14ac:dyDescent="0.25">
      <c r="B15" s="4" t="s">
        <v>125</v>
      </c>
      <c r="F15" s="1">
        <v>0</v>
      </c>
      <c r="G15" s="1">
        <v>0</v>
      </c>
      <c r="H15" s="1">
        <v>0</v>
      </c>
      <c r="I15" s="1">
        <v>0</v>
      </c>
      <c r="J15" s="1">
        <v>0</v>
      </c>
      <c r="K15" s="1">
        <v>0</v>
      </c>
      <c r="L15" s="1">
        <v>0</v>
      </c>
      <c r="M15" s="1">
        <v>0</v>
      </c>
      <c r="N15" s="1">
        <v>0</v>
      </c>
      <c r="O15" s="1">
        <v>0</v>
      </c>
      <c r="P15" s="1">
        <v>0</v>
      </c>
      <c r="Q15" s="1">
        <v>0</v>
      </c>
      <c r="R15" s="7">
        <f t="shared" si="0"/>
        <v>0</v>
      </c>
    </row>
    <row r="16" spans="1:18" x14ac:dyDescent="0.25">
      <c r="B16" s="4" t="s">
        <v>126</v>
      </c>
      <c r="F16" s="1">
        <v>2959734.61</v>
      </c>
      <c r="G16" s="1">
        <v>3573818.36</v>
      </c>
      <c r="H16" s="1">
        <v>2210560.85</v>
      </c>
      <c r="I16" s="1">
        <v>0</v>
      </c>
      <c r="J16" s="1">
        <v>0</v>
      </c>
      <c r="K16" s="1">
        <v>0</v>
      </c>
      <c r="L16" s="1">
        <v>0</v>
      </c>
      <c r="M16" s="1">
        <v>0</v>
      </c>
      <c r="N16" s="1">
        <v>0</v>
      </c>
      <c r="O16" s="1">
        <v>0</v>
      </c>
      <c r="P16" s="1">
        <v>0</v>
      </c>
      <c r="Q16" s="1">
        <v>0</v>
      </c>
      <c r="R16" s="7">
        <f t="shared" si="0"/>
        <v>8744113.8200000003</v>
      </c>
    </row>
    <row r="17" spans="1:18" x14ac:dyDescent="0.25">
      <c r="B17" s="4" t="s">
        <v>127</v>
      </c>
      <c r="F17" s="1">
        <v>31441043.300000001</v>
      </c>
      <c r="G17" s="1">
        <v>36323996.729999997</v>
      </c>
      <c r="H17" s="1">
        <v>33365234.460000001</v>
      </c>
      <c r="I17" s="1">
        <v>0</v>
      </c>
      <c r="J17" s="1">
        <v>0</v>
      </c>
      <c r="K17" s="1">
        <v>0</v>
      </c>
      <c r="L17" s="1">
        <v>0</v>
      </c>
      <c r="M17" s="1">
        <v>0</v>
      </c>
      <c r="N17" s="1">
        <v>0</v>
      </c>
      <c r="O17" s="1">
        <v>0</v>
      </c>
      <c r="P17" s="1">
        <v>0</v>
      </c>
      <c r="Q17" s="1">
        <v>0</v>
      </c>
      <c r="R17" s="7">
        <f t="shared" si="0"/>
        <v>101130274.48999999</v>
      </c>
    </row>
    <row r="18" spans="1:18" x14ac:dyDescent="0.25">
      <c r="B18" s="4" t="s">
        <v>128</v>
      </c>
      <c r="F18" s="1">
        <v>3980611.74</v>
      </c>
      <c r="G18" s="1">
        <v>4086495.96</v>
      </c>
      <c r="H18" s="1">
        <v>4722246.0999999996</v>
      </c>
      <c r="I18" s="1">
        <v>0</v>
      </c>
      <c r="J18" s="1">
        <v>0</v>
      </c>
      <c r="K18" s="1">
        <v>0</v>
      </c>
      <c r="L18" s="1">
        <v>0</v>
      </c>
      <c r="M18" s="1">
        <v>0</v>
      </c>
      <c r="N18" s="1">
        <v>0</v>
      </c>
      <c r="O18" s="1">
        <v>0</v>
      </c>
      <c r="P18" s="1">
        <v>0</v>
      </c>
      <c r="Q18" s="1">
        <v>0</v>
      </c>
      <c r="R18" s="7">
        <f t="shared" si="0"/>
        <v>12789353.800000001</v>
      </c>
    </row>
    <row r="19" spans="1:18" x14ac:dyDescent="0.25">
      <c r="B19" s="4" t="s">
        <v>129</v>
      </c>
      <c r="F19" s="1">
        <v>27114713.57</v>
      </c>
      <c r="G19" s="1">
        <v>27577898.609999999</v>
      </c>
      <c r="H19" s="1">
        <v>25809943.390000001</v>
      </c>
      <c r="I19" s="1">
        <v>0</v>
      </c>
      <c r="J19" s="1">
        <v>0</v>
      </c>
      <c r="K19" s="1">
        <v>0</v>
      </c>
      <c r="L19" s="1">
        <v>0</v>
      </c>
      <c r="M19" s="1">
        <v>0</v>
      </c>
      <c r="N19" s="1">
        <v>0</v>
      </c>
      <c r="O19" s="1">
        <v>0</v>
      </c>
      <c r="P19" s="1">
        <v>0</v>
      </c>
      <c r="Q19" s="1">
        <v>0</v>
      </c>
      <c r="R19" s="7">
        <f t="shared" si="0"/>
        <v>80502555.569999993</v>
      </c>
    </row>
    <row r="20" spans="1:18" x14ac:dyDescent="0.25">
      <c r="B20" s="4" t="s">
        <v>130</v>
      </c>
      <c r="F20" s="1">
        <v>15818743.609999999</v>
      </c>
      <c r="G20" s="1">
        <v>16304740.02</v>
      </c>
      <c r="H20" s="1">
        <v>17886240.75</v>
      </c>
      <c r="I20" s="1">
        <v>0</v>
      </c>
      <c r="J20" s="1">
        <v>0</v>
      </c>
      <c r="K20" s="1">
        <v>0</v>
      </c>
      <c r="L20" s="1">
        <v>0</v>
      </c>
      <c r="M20" s="1">
        <v>0</v>
      </c>
      <c r="N20" s="1">
        <v>0</v>
      </c>
      <c r="O20" s="1">
        <v>0</v>
      </c>
      <c r="P20" s="1">
        <v>0</v>
      </c>
      <c r="Q20" s="1">
        <v>0</v>
      </c>
      <c r="R20" s="7">
        <f t="shared" si="0"/>
        <v>50009724.380000003</v>
      </c>
    </row>
    <row r="21" spans="1:18" x14ac:dyDescent="0.25">
      <c r="B21" s="4" t="s">
        <v>131</v>
      </c>
      <c r="F21" s="1">
        <v>852738.74</v>
      </c>
      <c r="G21" s="1">
        <v>868544.89</v>
      </c>
      <c r="H21" s="1">
        <v>877007.55</v>
      </c>
      <c r="I21" s="1">
        <v>0</v>
      </c>
      <c r="J21" s="1">
        <v>0</v>
      </c>
      <c r="K21" s="1">
        <v>0</v>
      </c>
      <c r="L21" s="1">
        <v>0</v>
      </c>
      <c r="M21" s="1">
        <v>0</v>
      </c>
      <c r="N21" s="1">
        <v>0</v>
      </c>
      <c r="O21" s="1">
        <v>0</v>
      </c>
      <c r="P21" s="1">
        <v>0</v>
      </c>
      <c r="Q21" s="1">
        <v>0</v>
      </c>
      <c r="R21" s="7">
        <f t="shared" si="0"/>
        <v>2598291.1800000002</v>
      </c>
    </row>
    <row r="22" spans="1:18" x14ac:dyDescent="0.25">
      <c r="B22" s="4" t="s">
        <v>132</v>
      </c>
      <c r="F22" s="2">
        <v>6602855.4199999999</v>
      </c>
      <c r="G22" s="2">
        <v>4554978.72</v>
      </c>
      <c r="H22" s="2">
        <v>4895179.8899999997</v>
      </c>
      <c r="I22" s="2">
        <v>0</v>
      </c>
      <c r="J22" s="2">
        <v>0</v>
      </c>
      <c r="K22" s="2">
        <v>0</v>
      </c>
      <c r="L22" s="2">
        <v>0</v>
      </c>
      <c r="M22" s="2">
        <v>0</v>
      </c>
      <c r="N22" s="2">
        <v>0</v>
      </c>
      <c r="O22" s="2">
        <v>0</v>
      </c>
      <c r="P22" s="2">
        <v>0</v>
      </c>
      <c r="Q22" s="2">
        <v>0</v>
      </c>
      <c r="R22" s="8">
        <f t="shared" si="0"/>
        <v>16053014.029999999</v>
      </c>
    </row>
    <row r="23" spans="1:18" x14ac:dyDescent="0.25">
      <c r="F23" s="9">
        <f>ROUND(SUM(F9:F22),2)</f>
        <v>95153315.709999993</v>
      </c>
      <c r="G23" s="9">
        <f t="shared" ref="G23:R23" si="1">ROUND(SUM(G9:G22),2)</f>
        <v>99462659.769999996</v>
      </c>
      <c r="H23" s="9">
        <f t="shared" si="1"/>
        <v>171934361.81</v>
      </c>
      <c r="I23" s="9">
        <f t="shared" si="1"/>
        <v>0</v>
      </c>
      <c r="J23" s="9">
        <f t="shared" si="1"/>
        <v>0</v>
      </c>
      <c r="K23" s="9">
        <f t="shared" si="1"/>
        <v>0</v>
      </c>
      <c r="L23" s="9">
        <f t="shared" si="1"/>
        <v>0</v>
      </c>
      <c r="M23" s="9">
        <f t="shared" si="1"/>
        <v>0</v>
      </c>
      <c r="N23" s="9">
        <f t="shared" si="1"/>
        <v>0</v>
      </c>
      <c r="O23" s="9">
        <f t="shared" si="1"/>
        <v>0</v>
      </c>
      <c r="P23" s="9">
        <f t="shared" si="1"/>
        <v>0</v>
      </c>
      <c r="Q23" s="9">
        <f t="shared" si="1"/>
        <v>0</v>
      </c>
      <c r="R23" s="9">
        <f t="shared" si="1"/>
        <v>366550337.29000002</v>
      </c>
    </row>
    <row r="25" spans="1:18" x14ac:dyDescent="0.25">
      <c r="A25" s="4" t="s">
        <v>4</v>
      </c>
    </row>
    <row r="26" spans="1:18" x14ac:dyDescent="0.25">
      <c r="B26" s="4" t="s">
        <v>12</v>
      </c>
    </row>
    <row r="27" spans="1:18" x14ac:dyDescent="0.25">
      <c r="B27" s="4" t="s">
        <v>13</v>
      </c>
    </row>
    <row r="28" spans="1:18" x14ac:dyDescent="0.25">
      <c r="C28" s="4" t="s">
        <v>7</v>
      </c>
      <c r="F28" s="9">
        <v>10393755.279999999</v>
      </c>
      <c r="G28" s="9">
        <v>9919038.6600000001</v>
      </c>
      <c r="H28" s="9">
        <v>9254639.8800000008</v>
      </c>
      <c r="I28" s="9">
        <v>0</v>
      </c>
      <c r="J28" s="9">
        <v>0</v>
      </c>
      <c r="K28" s="9">
        <v>0</v>
      </c>
      <c r="L28" s="9">
        <v>0</v>
      </c>
      <c r="M28" s="9">
        <v>0</v>
      </c>
      <c r="N28" s="9">
        <v>0</v>
      </c>
      <c r="O28" s="9">
        <v>0</v>
      </c>
      <c r="P28" s="9">
        <v>0</v>
      </c>
      <c r="Q28" s="9">
        <v>0</v>
      </c>
      <c r="R28" s="7">
        <f>IF(ISNA(LOOKUP(2,1/(F6:Q6&lt;&gt;""),F28:Q28)),0,LOOKUP(2,1/(F6:Q6&lt;&gt;""),F28:Q28))</f>
        <v>9254639.8800000008</v>
      </c>
    </row>
    <row r="29" spans="1:18" x14ac:dyDescent="0.25">
      <c r="C29" s="4" t="s">
        <v>8</v>
      </c>
      <c r="F29" s="2">
        <v>10782325.619999999</v>
      </c>
      <c r="G29" s="2">
        <f>IF(G6="",0,F28)</f>
        <v>10393755.279999999</v>
      </c>
      <c r="H29" s="2">
        <f t="shared" ref="H29:Q29" si="2">IF(H6="",0,G28)</f>
        <v>9919038.6600000001</v>
      </c>
      <c r="I29" s="2">
        <f t="shared" si="2"/>
        <v>0</v>
      </c>
      <c r="J29" s="2">
        <f t="shared" si="2"/>
        <v>0</v>
      </c>
      <c r="K29" s="2">
        <f t="shared" si="2"/>
        <v>0</v>
      </c>
      <c r="L29" s="2">
        <f t="shared" si="2"/>
        <v>0</v>
      </c>
      <c r="M29" s="2">
        <f t="shared" si="2"/>
        <v>0</v>
      </c>
      <c r="N29" s="2">
        <f t="shared" si="2"/>
        <v>0</v>
      </c>
      <c r="O29" s="2">
        <f t="shared" si="2"/>
        <v>0</v>
      </c>
      <c r="P29" s="2">
        <f t="shared" si="2"/>
        <v>0</v>
      </c>
      <c r="Q29" s="2">
        <f t="shared" si="2"/>
        <v>0</v>
      </c>
      <c r="R29" s="8">
        <f>F29</f>
        <v>10782325.619999999</v>
      </c>
    </row>
    <row r="30" spans="1:18" x14ac:dyDescent="0.25">
      <c r="C30" s="4" t="s">
        <v>9</v>
      </c>
      <c r="F30" s="7">
        <f>ROUND(F28-F29,2)</f>
        <v>-388570.34</v>
      </c>
      <c r="G30" s="7">
        <f t="shared" ref="G30:R30" si="3">ROUND(G28-G29,2)</f>
        <v>-474716.62</v>
      </c>
      <c r="H30" s="7">
        <f t="shared" si="3"/>
        <v>-664398.78</v>
      </c>
      <c r="I30" s="7">
        <f t="shared" si="3"/>
        <v>0</v>
      </c>
      <c r="J30" s="7">
        <f t="shared" si="3"/>
        <v>0</v>
      </c>
      <c r="K30" s="7">
        <f t="shared" si="3"/>
        <v>0</v>
      </c>
      <c r="L30" s="7">
        <f t="shared" si="3"/>
        <v>0</v>
      </c>
      <c r="M30" s="7">
        <f t="shared" si="3"/>
        <v>0</v>
      </c>
      <c r="N30" s="7">
        <f t="shared" si="3"/>
        <v>0</v>
      </c>
      <c r="O30" s="7">
        <f t="shared" si="3"/>
        <v>0</v>
      </c>
      <c r="P30" s="7">
        <f t="shared" si="3"/>
        <v>0</v>
      </c>
      <c r="Q30" s="7">
        <f t="shared" si="3"/>
        <v>0</v>
      </c>
      <c r="R30" s="7">
        <f t="shared" si="3"/>
        <v>-1527685.74</v>
      </c>
    </row>
    <row r="32" spans="1:18" x14ac:dyDescent="0.25">
      <c r="A32" s="4" t="s">
        <v>11</v>
      </c>
    </row>
    <row r="33" spans="2:18" x14ac:dyDescent="0.25">
      <c r="B33" s="6"/>
      <c r="C33" s="6" t="s">
        <v>3</v>
      </c>
      <c r="D33" s="6" t="s">
        <v>2</v>
      </c>
    </row>
    <row r="34" spans="2:18" x14ac:dyDescent="0.25">
      <c r="C34" s="11" t="s">
        <v>269</v>
      </c>
      <c r="D34" s="11" t="s">
        <v>190</v>
      </c>
      <c r="F34" s="1">
        <v>12961659.039999999</v>
      </c>
      <c r="G34" s="1">
        <v>12311804.65</v>
      </c>
      <c r="H34" s="1">
        <v>11894149.18</v>
      </c>
      <c r="I34" s="1">
        <v>0</v>
      </c>
      <c r="J34" s="1">
        <v>0</v>
      </c>
      <c r="K34" s="1">
        <v>0</v>
      </c>
      <c r="L34" s="1">
        <v>0</v>
      </c>
      <c r="M34" s="1">
        <v>0</v>
      </c>
      <c r="N34" s="1">
        <v>0</v>
      </c>
      <c r="O34" s="1">
        <v>0</v>
      </c>
      <c r="P34" s="1">
        <v>0</v>
      </c>
      <c r="Q34" s="1">
        <v>0</v>
      </c>
      <c r="R34" s="7">
        <f t="shared" ref="R34:R51" si="4">ROUND(SUM(F34:Q34),2)</f>
        <v>37167612.869999997</v>
      </c>
    </row>
    <row r="35" spans="2:18" x14ac:dyDescent="0.25">
      <c r="C35" s="11" t="s">
        <v>270</v>
      </c>
      <c r="D35" s="11" t="s">
        <v>190</v>
      </c>
      <c r="F35" s="1">
        <v>5061844.1399999997</v>
      </c>
      <c r="G35" s="1">
        <v>4339562.97</v>
      </c>
      <c r="H35" s="1">
        <v>4732377.42</v>
      </c>
      <c r="I35" s="1">
        <v>0</v>
      </c>
      <c r="J35" s="1">
        <v>0</v>
      </c>
      <c r="K35" s="1">
        <v>0</v>
      </c>
      <c r="L35" s="1">
        <v>0</v>
      </c>
      <c r="M35" s="1">
        <v>0</v>
      </c>
      <c r="N35" s="1">
        <v>0</v>
      </c>
      <c r="O35" s="1">
        <v>0</v>
      </c>
      <c r="P35" s="1">
        <v>0</v>
      </c>
      <c r="Q35" s="1">
        <v>0</v>
      </c>
      <c r="R35" s="7">
        <f t="shared" si="4"/>
        <v>14133784.529999999</v>
      </c>
    </row>
    <row r="36" spans="2:18" x14ac:dyDescent="0.25">
      <c r="C36" s="11" t="s">
        <v>271</v>
      </c>
      <c r="D36" s="11" t="s">
        <v>272</v>
      </c>
      <c r="F36" s="1">
        <v>29450.79</v>
      </c>
      <c r="G36" s="1">
        <v>0</v>
      </c>
      <c r="H36" s="1">
        <v>75968650.840000004</v>
      </c>
      <c r="I36" s="1">
        <v>0</v>
      </c>
      <c r="J36" s="1">
        <v>0</v>
      </c>
      <c r="K36" s="1">
        <v>0</v>
      </c>
      <c r="L36" s="1">
        <v>0</v>
      </c>
      <c r="M36" s="1">
        <v>0</v>
      </c>
      <c r="N36" s="1">
        <v>0</v>
      </c>
      <c r="O36" s="1">
        <v>0</v>
      </c>
      <c r="P36" s="1">
        <v>0</v>
      </c>
      <c r="Q36" s="1">
        <v>0</v>
      </c>
      <c r="R36" s="7">
        <f>ROUND(SUM(F36:Q36),2)</f>
        <v>75998101.629999995</v>
      </c>
    </row>
    <row r="37" spans="2:18" x14ac:dyDescent="0.25">
      <c r="C37" s="11" t="s">
        <v>273</v>
      </c>
      <c r="D37" s="11" t="s">
        <v>198</v>
      </c>
      <c r="F37" s="1">
        <v>3811939.01</v>
      </c>
      <c r="G37" s="1">
        <v>3681292.41</v>
      </c>
      <c r="H37" s="1">
        <v>3597326.97</v>
      </c>
      <c r="I37" s="1">
        <v>0</v>
      </c>
      <c r="J37" s="1">
        <v>0</v>
      </c>
      <c r="K37" s="1">
        <v>0</v>
      </c>
      <c r="L37" s="1">
        <v>0</v>
      </c>
      <c r="M37" s="1">
        <v>0</v>
      </c>
      <c r="N37" s="1">
        <v>0</v>
      </c>
      <c r="O37" s="1">
        <v>0</v>
      </c>
      <c r="P37" s="1">
        <v>0</v>
      </c>
      <c r="Q37" s="1">
        <v>0</v>
      </c>
      <c r="R37" s="7">
        <f t="shared" si="4"/>
        <v>11090558.390000001</v>
      </c>
    </row>
    <row r="38" spans="2:18" x14ac:dyDescent="0.25">
      <c r="C38" s="11" t="s">
        <v>273</v>
      </c>
      <c r="D38" s="11" t="s">
        <v>274</v>
      </c>
      <c r="F38" s="1">
        <v>2811939.01</v>
      </c>
      <c r="G38" s="1">
        <v>2681292.41</v>
      </c>
      <c r="H38" s="1">
        <v>2597326.9700000002</v>
      </c>
      <c r="I38" s="1">
        <v>0</v>
      </c>
      <c r="J38" s="1">
        <v>0</v>
      </c>
      <c r="K38" s="1">
        <v>0</v>
      </c>
      <c r="L38" s="1">
        <v>0</v>
      </c>
      <c r="M38" s="1">
        <v>0</v>
      </c>
      <c r="N38" s="1">
        <v>0</v>
      </c>
      <c r="O38" s="1">
        <v>0</v>
      </c>
      <c r="P38" s="1">
        <v>0</v>
      </c>
      <c r="Q38" s="1">
        <v>0</v>
      </c>
      <c r="R38" s="7">
        <f t="shared" si="4"/>
        <v>8090558.3899999997</v>
      </c>
    </row>
    <row r="39" spans="2:18" x14ac:dyDescent="0.25">
      <c r="C39" s="11" t="s">
        <v>273</v>
      </c>
      <c r="D39" s="11" t="s">
        <v>275</v>
      </c>
      <c r="F39" s="1">
        <v>4630003.03</v>
      </c>
      <c r="G39" s="1">
        <v>4414886.62</v>
      </c>
      <c r="H39" s="1">
        <v>4276633.21</v>
      </c>
      <c r="I39" s="1">
        <v>0</v>
      </c>
      <c r="J39" s="1">
        <v>0</v>
      </c>
      <c r="K39" s="1">
        <v>0</v>
      </c>
      <c r="L39" s="1">
        <v>0</v>
      </c>
      <c r="M39" s="1">
        <v>0</v>
      </c>
      <c r="N39" s="1">
        <v>0</v>
      </c>
      <c r="O39" s="1">
        <v>0</v>
      </c>
      <c r="P39" s="1">
        <v>0</v>
      </c>
      <c r="Q39" s="1">
        <v>0</v>
      </c>
      <c r="R39" s="7">
        <f t="shared" si="4"/>
        <v>13321522.859999999</v>
      </c>
    </row>
    <row r="40" spans="2:18" x14ac:dyDescent="0.25">
      <c r="C40" s="11" t="s">
        <v>273</v>
      </c>
      <c r="D40" s="11" t="s">
        <v>272</v>
      </c>
      <c r="F40" s="1">
        <v>861951.28</v>
      </c>
      <c r="G40" s="1">
        <v>867950.4</v>
      </c>
      <c r="H40" s="1">
        <v>894675.99</v>
      </c>
      <c r="I40" s="1">
        <v>0</v>
      </c>
      <c r="J40" s="1">
        <v>0</v>
      </c>
      <c r="K40" s="1">
        <v>0</v>
      </c>
      <c r="L40" s="1">
        <v>0</v>
      </c>
      <c r="M40" s="1">
        <v>0</v>
      </c>
      <c r="N40" s="1">
        <v>0</v>
      </c>
      <c r="O40" s="1">
        <v>0</v>
      </c>
      <c r="P40" s="1">
        <v>0</v>
      </c>
      <c r="Q40" s="1">
        <v>0</v>
      </c>
      <c r="R40" s="7">
        <f t="shared" si="4"/>
        <v>2624577.67</v>
      </c>
    </row>
    <row r="41" spans="2:18" x14ac:dyDescent="0.25">
      <c r="C41" s="11" t="s">
        <v>276</v>
      </c>
      <c r="D41" s="11" t="s">
        <v>277</v>
      </c>
      <c r="F41" s="1">
        <v>476141.75</v>
      </c>
      <c r="G41" s="1">
        <v>464136.01</v>
      </c>
      <c r="H41" s="1">
        <v>484754.68</v>
      </c>
      <c r="I41" s="1">
        <v>0</v>
      </c>
      <c r="J41" s="1">
        <v>0</v>
      </c>
      <c r="K41" s="1">
        <v>0</v>
      </c>
      <c r="L41" s="1">
        <v>0</v>
      </c>
      <c r="M41" s="1">
        <v>0</v>
      </c>
      <c r="N41" s="1">
        <v>0</v>
      </c>
      <c r="O41" s="1">
        <v>0</v>
      </c>
      <c r="P41" s="1">
        <v>0</v>
      </c>
      <c r="Q41" s="1">
        <v>0</v>
      </c>
      <c r="R41" s="7">
        <f t="shared" si="4"/>
        <v>1425032.44</v>
      </c>
    </row>
    <row r="42" spans="2:18" x14ac:dyDescent="0.25">
      <c r="C42" s="11" t="s">
        <v>276</v>
      </c>
      <c r="D42" s="11" t="s">
        <v>278</v>
      </c>
      <c r="F42" s="1">
        <v>476141.75</v>
      </c>
      <c r="G42" s="1">
        <v>464136.01</v>
      </c>
      <c r="H42" s="1">
        <v>484754.68</v>
      </c>
      <c r="I42" s="1">
        <v>0</v>
      </c>
      <c r="J42" s="1">
        <v>0</v>
      </c>
      <c r="K42" s="1">
        <v>0</v>
      </c>
      <c r="L42" s="1">
        <v>0</v>
      </c>
      <c r="M42" s="1">
        <v>0</v>
      </c>
      <c r="N42" s="1">
        <v>0</v>
      </c>
      <c r="O42" s="1">
        <v>0</v>
      </c>
      <c r="P42" s="1">
        <v>0</v>
      </c>
      <c r="Q42" s="1">
        <v>0</v>
      </c>
      <c r="R42" s="7">
        <f>ROUND(SUM(F42:Q42),2)</f>
        <v>1425032.44</v>
      </c>
    </row>
    <row r="43" spans="2:18" x14ac:dyDescent="0.25">
      <c r="C43" s="11" t="s">
        <v>279</v>
      </c>
      <c r="D43" s="11" t="s">
        <v>280</v>
      </c>
      <c r="F43" s="1">
        <v>7835643.8300000001</v>
      </c>
      <c r="G43" s="1">
        <v>7516908.7300000004</v>
      </c>
      <c r="H43" s="1">
        <v>8198627.2800000003</v>
      </c>
      <c r="I43" s="1">
        <v>0</v>
      </c>
      <c r="J43" s="1">
        <v>0</v>
      </c>
      <c r="K43" s="1">
        <v>0</v>
      </c>
      <c r="L43" s="1">
        <v>0</v>
      </c>
      <c r="M43" s="1">
        <v>0</v>
      </c>
      <c r="N43" s="1">
        <v>0</v>
      </c>
      <c r="O43" s="1">
        <v>0</v>
      </c>
      <c r="P43" s="1">
        <v>0</v>
      </c>
      <c r="Q43" s="1">
        <v>0</v>
      </c>
      <c r="R43" s="7">
        <f t="shared" si="4"/>
        <v>23551179.84</v>
      </c>
    </row>
    <row r="44" spans="2:18" x14ac:dyDescent="0.25">
      <c r="C44" s="11" t="s">
        <v>281</v>
      </c>
      <c r="D44" s="11" t="s">
        <v>280</v>
      </c>
      <c r="F44" s="1">
        <v>5577377.0599999996</v>
      </c>
      <c r="G44" s="1">
        <v>5572986.2199999997</v>
      </c>
      <c r="H44" s="1">
        <v>5528885.8799999999</v>
      </c>
      <c r="I44" s="1">
        <v>0</v>
      </c>
      <c r="J44" s="1">
        <v>0</v>
      </c>
      <c r="K44" s="1">
        <v>0</v>
      </c>
      <c r="L44" s="1">
        <v>0</v>
      </c>
      <c r="M44" s="1">
        <v>0</v>
      </c>
      <c r="N44" s="1">
        <v>0</v>
      </c>
      <c r="O44" s="1">
        <v>0</v>
      </c>
      <c r="P44" s="1">
        <v>0</v>
      </c>
      <c r="Q44" s="1">
        <v>0</v>
      </c>
      <c r="R44" s="7">
        <f t="shared" si="4"/>
        <v>16679249.16</v>
      </c>
    </row>
    <row r="45" spans="2:18" x14ac:dyDescent="0.25">
      <c r="C45" s="11" t="s">
        <v>282</v>
      </c>
      <c r="D45" s="11" t="s">
        <v>190</v>
      </c>
      <c r="F45" s="1">
        <v>33143719.379999999</v>
      </c>
      <c r="G45" s="1">
        <v>39173610.159999996</v>
      </c>
      <c r="H45" s="1">
        <v>35248346.219999999</v>
      </c>
      <c r="I45" s="1">
        <v>0</v>
      </c>
      <c r="J45" s="1">
        <v>0</v>
      </c>
      <c r="K45" s="1">
        <v>0</v>
      </c>
      <c r="L45" s="1">
        <v>0</v>
      </c>
      <c r="M45" s="1">
        <v>0</v>
      </c>
      <c r="N45" s="1">
        <v>0</v>
      </c>
      <c r="O45" s="1">
        <v>0</v>
      </c>
      <c r="P45" s="1">
        <v>0</v>
      </c>
      <c r="Q45" s="1">
        <v>0</v>
      </c>
      <c r="R45" s="7">
        <f t="shared" si="4"/>
        <v>107565675.76000001</v>
      </c>
    </row>
    <row r="46" spans="2:18" x14ac:dyDescent="0.25">
      <c r="C46" s="11" t="s">
        <v>282</v>
      </c>
      <c r="D46" s="11" t="s">
        <v>222</v>
      </c>
      <c r="F46" s="1">
        <v>595509.88</v>
      </c>
      <c r="G46" s="1">
        <v>782001.34</v>
      </c>
      <c r="H46" s="1">
        <v>660601.41</v>
      </c>
      <c r="I46" s="1">
        <v>0</v>
      </c>
      <c r="J46" s="1">
        <v>0</v>
      </c>
      <c r="K46" s="1">
        <v>0</v>
      </c>
      <c r="L46" s="1">
        <v>0</v>
      </c>
      <c r="M46" s="1">
        <v>0</v>
      </c>
      <c r="N46" s="1">
        <v>0</v>
      </c>
      <c r="O46" s="1">
        <v>0</v>
      </c>
      <c r="P46" s="1">
        <v>0</v>
      </c>
      <c r="Q46" s="1">
        <v>0</v>
      </c>
      <c r="R46" s="7">
        <f t="shared" si="4"/>
        <v>2038112.63</v>
      </c>
    </row>
    <row r="47" spans="2:18" x14ac:dyDescent="0.25">
      <c r="C47" s="11" t="s">
        <v>283</v>
      </c>
      <c r="D47" s="11" t="s">
        <v>284</v>
      </c>
      <c r="F47" s="1">
        <v>9793749.5600000005</v>
      </c>
      <c r="G47" s="1">
        <v>9367797.3300000001</v>
      </c>
      <c r="H47" s="1">
        <v>8878325.9800000004</v>
      </c>
      <c r="I47" s="1">
        <v>0</v>
      </c>
      <c r="J47" s="1">
        <v>0</v>
      </c>
      <c r="K47" s="1">
        <v>0</v>
      </c>
      <c r="L47" s="1">
        <v>0</v>
      </c>
      <c r="M47" s="1">
        <v>0</v>
      </c>
      <c r="N47" s="1">
        <v>0</v>
      </c>
      <c r="O47" s="1">
        <v>0</v>
      </c>
      <c r="P47" s="1">
        <v>0</v>
      </c>
      <c r="Q47" s="1">
        <v>0</v>
      </c>
      <c r="R47" s="7">
        <f t="shared" si="4"/>
        <v>28039872.870000001</v>
      </c>
    </row>
    <row r="48" spans="2:18" x14ac:dyDescent="0.25">
      <c r="C48" s="11" t="s">
        <v>235</v>
      </c>
      <c r="D48" s="11" t="s">
        <v>216</v>
      </c>
      <c r="F48" s="1">
        <v>43127.38</v>
      </c>
      <c r="G48" s="1">
        <v>40531.26</v>
      </c>
      <c r="H48" s="1">
        <v>40294.69</v>
      </c>
      <c r="I48" s="1">
        <v>0</v>
      </c>
      <c r="J48" s="1">
        <v>0</v>
      </c>
      <c r="K48" s="1">
        <v>0</v>
      </c>
      <c r="L48" s="1">
        <v>0</v>
      </c>
      <c r="M48" s="1">
        <v>0</v>
      </c>
      <c r="N48" s="1">
        <v>0</v>
      </c>
      <c r="O48" s="1">
        <v>0</v>
      </c>
      <c r="P48" s="1">
        <v>0</v>
      </c>
      <c r="Q48" s="1">
        <v>0</v>
      </c>
      <c r="R48" s="7">
        <f t="shared" si="4"/>
        <v>123953.33</v>
      </c>
    </row>
    <row r="49" spans="1:18" x14ac:dyDescent="0.25">
      <c r="C49" s="11" t="s">
        <v>285</v>
      </c>
      <c r="D49" s="11" t="s">
        <v>216</v>
      </c>
      <c r="F49" s="1">
        <v>187.3</v>
      </c>
      <c r="G49" s="1">
        <v>187.3</v>
      </c>
      <c r="H49" s="1">
        <v>187.3</v>
      </c>
      <c r="I49" s="1">
        <v>0</v>
      </c>
      <c r="J49" s="1">
        <v>0</v>
      </c>
      <c r="K49" s="1">
        <v>0</v>
      </c>
      <c r="L49" s="1">
        <v>0</v>
      </c>
      <c r="M49" s="1">
        <v>0</v>
      </c>
      <c r="N49" s="1">
        <v>0</v>
      </c>
      <c r="O49" s="1">
        <v>0</v>
      </c>
      <c r="P49" s="1">
        <v>0</v>
      </c>
      <c r="Q49" s="1">
        <v>0</v>
      </c>
      <c r="R49" s="7">
        <f>ROUND(SUM(F49:Q49),2)</f>
        <v>561.9</v>
      </c>
    </row>
    <row r="50" spans="1:18" x14ac:dyDescent="0.25">
      <c r="C50" s="11" t="s">
        <v>286</v>
      </c>
      <c r="D50" s="11" t="s">
        <v>216</v>
      </c>
      <c r="F50" s="1">
        <v>25313.5</v>
      </c>
      <c r="G50" s="1">
        <v>25313.5</v>
      </c>
      <c r="H50" s="1">
        <v>25313.5</v>
      </c>
      <c r="I50" s="1">
        <v>0</v>
      </c>
      <c r="J50" s="1">
        <v>0</v>
      </c>
      <c r="K50" s="1">
        <v>0</v>
      </c>
      <c r="L50" s="1">
        <v>0</v>
      </c>
      <c r="M50" s="1">
        <v>0</v>
      </c>
      <c r="N50" s="1">
        <v>0</v>
      </c>
      <c r="O50" s="1">
        <v>0</v>
      </c>
      <c r="P50" s="1">
        <v>0</v>
      </c>
      <c r="Q50" s="1">
        <v>0</v>
      </c>
      <c r="R50" s="7">
        <f>ROUND(SUM(F50:Q50),2)</f>
        <v>75940.5</v>
      </c>
    </row>
    <row r="51" spans="1:18" x14ac:dyDescent="0.25">
      <c r="C51" s="11" t="s">
        <v>287</v>
      </c>
      <c r="D51" s="11" t="s">
        <v>288</v>
      </c>
      <c r="F51" s="2">
        <v>7406188.3600000003</v>
      </c>
      <c r="G51" s="2">
        <v>8232979.0700000003</v>
      </c>
      <c r="H51" s="2">
        <v>9087528.3900000006</v>
      </c>
      <c r="I51" s="2">
        <v>0</v>
      </c>
      <c r="J51" s="2">
        <v>0</v>
      </c>
      <c r="K51" s="2">
        <v>0</v>
      </c>
      <c r="L51" s="2">
        <v>0</v>
      </c>
      <c r="M51" s="2">
        <v>0</v>
      </c>
      <c r="N51" s="2">
        <v>0</v>
      </c>
      <c r="O51" s="2">
        <v>0</v>
      </c>
      <c r="P51" s="2">
        <v>0</v>
      </c>
      <c r="Q51" s="2">
        <v>0</v>
      </c>
      <c r="R51" s="8">
        <f t="shared" si="4"/>
        <v>24726695.82</v>
      </c>
    </row>
    <row r="52" spans="1:18" x14ac:dyDescent="0.25">
      <c r="F52" s="7">
        <f t="shared" ref="F52:R52" si="5">ROUND(SUM(F34:F51),2)</f>
        <v>95541886.049999997</v>
      </c>
      <c r="G52" s="7">
        <f t="shared" si="5"/>
        <v>99937376.390000001</v>
      </c>
      <c r="H52" s="7">
        <f t="shared" si="5"/>
        <v>172598760.59</v>
      </c>
      <c r="I52" s="7">
        <f t="shared" si="5"/>
        <v>0</v>
      </c>
      <c r="J52" s="7">
        <f t="shared" si="5"/>
        <v>0</v>
      </c>
      <c r="K52" s="7">
        <f t="shared" si="5"/>
        <v>0</v>
      </c>
      <c r="L52" s="7">
        <f t="shared" si="5"/>
        <v>0</v>
      </c>
      <c r="M52" s="7">
        <f t="shared" si="5"/>
        <v>0</v>
      </c>
      <c r="N52" s="7">
        <f t="shared" si="5"/>
        <v>0</v>
      </c>
      <c r="O52" s="7">
        <f t="shared" si="5"/>
        <v>0</v>
      </c>
      <c r="P52" s="7">
        <f t="shared" si="5"/>
        <v>0</v>
      </c>
      <c r="Q52" s="7">
        <f t="shared" si="5"/>
        <v>0</v>
      </c>
      <c r="R52" s="7">
        <f t="shared" si="5"/>
        <v>368078023.02999997</v>
      </c>
    </row>
    <row r="55" spans="1:18" ht="15.75" thickBot="1" x14ac:dyDescent="0.3">
      <c r="A55" s="4" t="s">
        <v>6</v>
      </c>
      <c r="F55" s="10">
        <f t="shared" ref="F55:R55" si="6">ROUND(F23-F30-F52,2)</f>
        <v>0</v>
      </c>
      <c r="G55" s="10">
        <f t="shared" si="6"/>
        <v>0</v>
      </c>
      <c r="H55" s="10">
        <f t="shared" si="6"/>
        <v>0</v>
      </c>
      <c r="I55" s="10">
        <f t="shared" si="6"/>
        <v>0</v>
      </c>
      <c r="J55" s="10">
        <f t="shared" si="6"/>
        <v>0</v>
      </c>
      <c r="K55" s="10">
        <f t="shared" si="6"/>
        <v>0</v>
      </c>
      <c r="L55" s="10">
        <f t="shared" si="6"/>
        <v>0</v>
      </c>
      <c r="M55" s="10">
        <f t="shared" si="6"/>
        <v>0</v>
      </c>
      <c r="N55" s="10">
        <f t="shared" si="6"/>
        <v>0</v>
      </c>
      <c r="O55" s="10">
        <f t="shared" si="6"/>
        <v>0</v>
      </c>
      <c r="P55" s="10">
        <f t="shared" si="6"/>
        <v>0</v>
      </c>
      <c r="Q55" s="10">
        <f t="shared" si="6"/>
        <v>0</v>
      </c>
      <c r="R55" s="10">
        <f t="shared" si="6"/>
        <v>0</v>
      </c>
    </row>
    <row r="56" spans="1:18" ht="15.75" thickTop="1" x14ac:dyDescent="0.25"/>
    <row r="58" spans="1:18" x14ac:dyDescent="0.25">
      <c r="A58" s="4" t="s">
        <v>57</v>
      </c>
    </row>
    <row r="59" spans="1:18" ht="15" customHeight="1" x14ac:dyDescent="0.25">
      <c r="A59" s="27" t="s">
        <v>72</v>
      </c>
      <c r="B59" s="27"/>
      <c r="C59" s="27"/>
      <c r="D59" s="27"/>
      <c r="E59" s="27"/>
      <c r="F59" s="27"/>
      <c r="G59" s="27"/>
      <c r="H59" s="27"/>
      <c r="I59" s="27"/>
      <c r="J59" s="27"/>
      <c r="K59" s="27"/>
      <c r="L59" s="27"/>
      <c r="M59" s="27"/>
      <c r="N59" s="27"/>
      <c r="O59" s="27"/>
      <c r="P59" s="27"/>
      <c r="Q59" s="27"/>
      <c r="R59" s="27"/>
    </row>
    <row r="60" spans="1:18" x14ac:dyDescent="0.25">
      <c r="A60" s="27"/>
      <c r="B60" s="27"/>
      <c r="C60" s="27"/>
      <c r="D60" s="27"/>
      <c r="E60" s="27"/>
      <c r="F60" s="27"/>
      <c r="G60" s="27"/>
      <c r="H60" s="27"/>
      <c r="I60" s="27"/>
      <c r="J60" s="27"/>
      <c r="K60" s="27"/>
      <c r="L60" s="27"/>
      <c r="M60" s="27"/>
      <c r="N60" s="27"/>
      <c r="O60" s="27"/>
      <c r="P60" s="27"/>
      <c r="Q60" s="27"/>
      <c r="R60" s="27"/>
    </row>
    <row r="61" spans="1:18" x14ac:dyDescent="0.25">
      <c r="A61" s="27"/>
      <c r="B61" s="27"/>
      <c r="C61" s="27"/>
      <c r="D61" s="27"/>
      <c r="E61" s="27"/>
      <c r="F61" s="27"/>
      <c r="G61" s="27"/>
      <c r="H61" s="27"/>
      <c r="I61" s="27"/>
      <c r="J61" s="27"/>
      <c r="K61" s="27"/>
      <c r="L61" s="27"/>
      <c r="M61" s="27"/>
      <c r="N61" s="27"/>
      <c r="O61" s="27"/>
      <c r="P61" s="27"/>
      <c r="Q61" s="27"/>
      <c r="R61" s="27"/>
    </row>
    <row r="62" spans="1:18" x14ac:dyDescent="0.25">
      <c r="A62" s="27"/>
      <c r="B62" s="27"/>
      <c r="C62" s="27"/>
      <c r="D62" s="27"/>
      <c r="E62" s="27"/>
      <c r="F62" s="27"/>
      <c r="G62" s="27"/>
      <c r="H62" s="27"/>
      <c r="I62" s="27"/>
      <c r="J62" s="27"/>
      <c r="K62" s="27"/>
      <c r="L62" s="27"/>
      <c r="M62" s="27"/>
      <c r="N62" s="27"/>
      <c r="O62" s="27"/>
      <c r="P62" s="27"/>
      <c r="Q62" s="27"/>
      <c r="R62" s="27"/>
    </row>
    <row r="63" spans="1:18" x14ac:dyDescent="0.25">
      <c r="A63" s="27"/>
      <c r="B63" s="27"/>
      <c r="C63" s="27"/>
      <c r="D63" s="27"/>
      <c r="E63" s="27"/>
      <c r="F63" s="27"/>
      <c r="G63" s="27"/>
      <c r="H63" s="27"/>
      <c r="I63" s="27"/>
      <c r="J63" s="27"/>
      <c r="K63" s="27"/>
      <c r="L63" s="27"/>
      <c r="M63" s="27"/>
      <c r="N63" s="27"/>
      <c r="O63" s="27"/>
      <c r="P63" s="27"/>
      <c r="Q63" s="27"/>
      <c r="R63" s="27"/>
    </row>
    <row r="64" spans="1:18" x14ac:dyDescent="0.25">
      <c r="A64" s="27"/>
      <c r="B64" s="27"/>
      <c r="C64" s="27"/>
      <c r="D64" s="27"/>
      <c r="E64" s="27"/>
      <c r="F64" s="27"/>
      <c r="G64" s="27"/>
      <c r="H64" s="27"/>
      <c r="I64" s="27"/>
      <c r="J64" s="27"/>
      <c r="K64" s="27"/>
      <c r="L64" s="27"/>
      <c r="M64" s="27"/>
      <c r="N64" s="27"/>
      <c r="O64" s="27"/>
      <c r="P64" s="27"/>
      <c r="Q64" s="27"/>
      <c r="R64" s="27"/>
    </row>
    <row r="65" spans="1:18" x14ac:dyDescent="0.25">
      <c r="A65" s="27"/>
      <c r="B65" s="27"/>
      <c r="C65" s="27"/>
      <c r="D65" s="27"/>
      <c r="E65" s="27"/>
      <c r="F65" s="27"/>
      <c r="G65" s="27"/>
      <c r="H65" s="27"/>
      <c r="I65" s="27"/>
      <c r="J65" s="27"/>
      <c r="K65" s="27"/>
      <c r="L65" s="27"/>
      <c r="M65" s="27"/>
      <c r="N65" s="27"/>
      <c r="O65" s="27"/>
      <c r="P65" s="27"/>
      <c r="Q65" s="27"/>
      <c r="R65" s="27"/>
    </row>
    <row r="66" spans="1:18" x14ac:dyDescent="0.25">
      <c r="A66" s="27"/>
      <c r="B66" s="27"/>
      <c r="C66" s="27"/>
      <c r="D66" s="27"/>
      <c r="E66" s="27"/>
      <c r="F66" s="27"/>
      <c r="G66" s="27"/>
      <c r="H66" s="27"/>
      <c r="I66" s="27"/>
      <c r="J66" s="27"/>
      <c r="K66" s="27"/>
      <c r="L66" s="27"/>
      <c r="M66" s="27"/>
      <c r="N66" s="27"/>
      <c r="O66" s="27"/>
      <c r="P66" s="27"/>
      <c r="Q66" s="27"/>
      <c r="R66" s="27"/>
    </row>
    <row r="67" spans="1:18" x14ac:dyDescent="0.25">
      <c r="A67" s="27"/>
      <c r="B67" s="27"/>
      <c r="C67" s="27"/>
      <c r="D67" s="27"/>
      <c r="E67" s="27"/>
      <c r="F67" s="27"/>
      <c r="G67" s="27"/>
      <c r="H67" s="27"/>
      <c r="I67" s="27"/>
      <c r="J67" s="27"/>
      <c r="K67" s="27"/>
      <c r="L67" s="27"/>
      <c r="M67" s="27"/>
      <c r="N67" s="27"/>
      <c r="O67" s="27"/>
      <c r="P67" s="27"/>
      <c r="Q67" s="27"/>
      <c r="R67" s="27"/>
    </row>
    <row r="68" spans="1:18" x14ac:dyDescent="0.25">
      <c r="A68" s="27"/>
      <c r="B68" s="27"/>
      <c r="C68" s="27"/>
      <c r="D68" s="27"/>
      <c r="E68" s="27"/>
      <c r="F68" s="27"/>
      <c r="G68" s="27"/>
      <c r="H68" s="27"/>
      <c r="I68" s="27"/>
      <c r="J68" s="27"/>
      <c r="K68" s="27"/>
      <c r="L68" s="27"/>
      <c r="M68" s="27"/>
      <c r="N68" s="27"/>
      <c r="O68" s="27"/>
      <c r="P68" s="27"/>
      <c r="Q68" s="27"/>
      <c r="R68" s="27"/>
    </row>
  </sheetData>
  <mergeCells count="1">
    <mergeCell ref="A59:R68"/>
  </mergeCells>
  <pageMargins left="0.45" right="0.45" top="0.5" bottom="0.5" header="0.3" footer="0.3"/>
  <pageSetup scale="50" fitToHeight="0" orientation="landscape" blackAndWhite="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R50"/>
  <sheetViews>
    <sheetView showGridLines="0" zoomScale="85" zoomScaleNormal="85" workbookViewId="0"/>
  </sheetViews>
  <sheetFormatPr defaultRowHeight="15" x14ac:dyDescent="0.25"/>
  <cols>
    <col min="1" max="2" width="2.85546875" style="4" customWidth="1"/>
    <col min="3" max="3" width="10.140625" style="4" customWidth="1"/>
    <col min="4" max="4" width="13" style="4" customWidth="1"/>
    <col min="5" max="5" width="2.85546875" style="4" customWidth="1"/>
    <col min="6" max="18" width="17.140625" style="4" customWidth="1"/>
    <col min="19" max="16384" width="9.140625" style="4"/>
  </cols>
  <sheetData>
    <row r="1" spans="1:18" x14ac:dyDescent="0.25">
      <c r="A1" s="3" t="s">
        <v>0</v>
      </c>
      <c r="R1" s="14" t="str">
        <f>Summary!$R$1</f>
        <v>IDORRPT1</v>
      </c>
    </row>
    <row r="2" spans="1:18" x14ac:dyDescent="0.25">
      <c r="A2" s="3" t="s">
        <v>1</v>
      </c>
      <c r="R2" s="14" t="str">
        <f>Summary!$R$2</f>
        <v>Printed by the authority of the State of Illinois - web only, 1, 10/2026</v>
      </c>
    </row>
    <row r="3" spans="1:18" x14ac:dyDescent="0.25">
      <c r="A3" s="3" t="str">
        <f>IF(ISBLANK(Summary!A3),"",Summary!A3)</f>
        <v>FISCAL YEAR 2027</v>
      </c>
      <c r="R3" s="14" t="str">
        <f>Summary!$R$3</f>
        <v>https://tax.illinois.gov/research/taxstats.html</v>
      </c>
    </row>
    <row r="5" spans="1:18" x14ac:dyDescent="0.25">
      <c r="F5" s="26" t="s">
        <v>43</v>
      </c>
      <c r="G5" s="26"/>
      <c r="H5" s="26"/>
      <c r="I5" s="26"/>
      <c r="J5" s="26"/>
      <c r="K5" s="26"/>
      <c r="L5" s="26"/>
      <c r="M5" s="26"/>
      <c r="N5" s="26"/>
      <c r="O5" s="26"/>
      <c r="P5" s="26"/>
      <c r="Q5" s="26"/>
      <c r="R5" s="26"/>
    </row>
    <row r="6" spans="1:18" x14ac:dyDescent="0.25">
      <c r="F6" s="5">
        <f>IF(ISBLANK(Summary!F6),"",Summary!F6)</f>
        <v>46234</v>
      </c>
      <c r="G6" s="5">
        <f>IF(ISBLANK(Summary!G6),"",Summary!G6)</f>
        <v>46265</v>
      </c>
      <c r="H6" s="5">
        <f>IF(ISBLANK(Summary!H6),"",Summary!H6)</f>
        <v>46295</v>
      </c>
      <c r="I6" s="5" t="str">
        <f>IF(ISBLANK(Summary!I6),"",Summary!I6)</f>
        <v/>
      </c>
      <c r="J6" s="5" t="str">
        <f>IF(ISBLANK(Summary!J6),"",Summary!J6)</f>
        <v/>
      </c>
      <c r="K6" s="5" t="str">
        <f>IF(ISBLANK(Summary!K6),"",Summary!K6)</f>
        <v/>
      </c>
      <c r="L6" s="5" t="str">
        <f>IF(ISBLANK(Summary!L6),"",Summary!L6)</f>
        <v/>
      </c>
      <c r="M6" s="5" t="str">
        <f>IF(ISBLANK(Summary!M6),"",Summary!M6)</f>
        <v/>
      </c>
      <c r="N6" s="5" t="str">
        <f>IF(ISBLANK(Summary!N6),"",Summary!N6)</f>
        <v/>
      </c>
      <c r="O6" s="5" t="str">
        <f>IF(ISBLANK(Summary!O6),"",Summary!O6)</f>
        <v/>
      </c>
      <c r="P6" s="5" t="str">
        <f>IF(ISBLANK(Summary!P6),"",Summary!P6)</f>
        <v/>
      </c>
      <c r="Q6" s="5" t="str">
        <f>IF(ISBLANK(Summary!Q6),"",Summary!Q6)</f>
        <v/>
      </c>
      <c r="R6" s="6" t="s">
        <v>5</v>
      </c>
    </row>
    <row r="8" spans="1:18" x14ac:dyDescent="0.25">
      <c r="A8" s="4" t="s">
        <v>10</v>
      </c>
    </row>
    <row r="9" spans="1:18" x14ac:dyDescent="0.25">
      <c r="B9" s="4" t="s">
        <v>82</v>
      </c>
      <c r="F9" s="1">
        <v>1478959.73</v>
      </c>
      <c r="G9" s="1">
        <v>1182207</v>
      </c>
      <c r="H9" s="1">
        <v>1383978.17</v>
      </c>
      <c r="I9" s="1">
        <v>0</v>
      </c>
      <c r="J9" s="1">
        <v>0</v>
      </c>
      <c r="K9" s="1">
        <v>0</v>
      </c>
      <c r="L9" s="1">
        <v>0</v>
      </c>
      <c r="M9" s="1">
        <v>0</v>
      </c>
      <c r="N9" s="1">
        <v>0</v>
      </c>
      <c r="O9" s="1">
        <v>0</v>
      </c>
      <c r="P9" s="1">
        <v>0</v>
      </c>
      <c r="Q9" s="1">
        <v>0</v>
      </c>
      <c r="R9" s="7">
        <f>ROUND(SUM(F9:Q9),2)</f>
        <v>4045144.9</v>
      </c>
    </row>
    <row r="10" spans="1:18" x14ac:dyDescent="0.25">
      <c r="B10" s="4" t="s">
        <v>133</v>
      </c>
      <c r="F10" s="2">
        <v>71298078.599999994</v>
      </c>
      <c r="G10" s="2">
        <v>66858790.020000003</v>
      </c>
      <c r="H10" s="2">
        <v>66174406.619999997</v>
      </c>
      <c r="I10" s="2">
        <v>0</v>
      </c>
      <c r="J10" s="2">
        <v>0</v>
      </c>
      <c r="K10" s="2">
        <v>0</v>
      </c>
      <c r="L10" s="2">
        <v>0</v>
      </c>
      <c r="M10" s="2">
        <v>0</v>
      </c>
      <c r="N10" s="2">
        <v>0</v>
      </c>
      <c r="O10" s="2">
        <v>0</v>
      </c>
      <c r="P10" s="2">
        <v>0</v>
      </c>
      <c r="Q10" s="2">
        <v>0</v>
      </c>
      <c r="R10" s="8">
        <f>ROUND(SUM(F10:Q10),2)</f>
        <v>204331275.24000001</v>
      </c>
    </row>
    <row r="11" spans="1:18" x14ac:dyDescent="0.25">
      <c r="F11" s="9">
        <f>ROUND(SUM(F9:F10),2)</f>
        <v>72777038.329999998</v>
      </c>
      <c r="G11" s="9">
        <f t="shared" ref="G11:R11" si="0">ROUND(SUM(G9:G10),2)</f>
        <v>68040997.019999996</v>
      </c>
      <c r="H11" s="9">
        <f t="shared" si="0"/>
        <v>67558384.790000007</v>
      </c>
      <c r="I11" s="9">
        <f t="shared" si="0"/>
        <v>0</v>
      </c>
      <c r="J11" s="9">
        <f t="shared" si="0"/>
        <v>0</v>
      </c>
      <c r="K11" s="9">
        <f t="shared" si="0"/>
        <v>0</v>
      </c>
      <c r="L11" s="9">
        <f t="shared" si="0"/>
        <v>0</v>
      </c>
      <c r="M11" s="9">
        <f t="shared" si="0"/>
        <v>0</v>
      </c>
      <c r="N11" s="9">
        <f t="shared" si="0"/>
        <v>0</v>
      </c>
      <c r="O11" s="9">
        <f t="shared" si="0"/>
        <v>0</v>
      </c>
      <c r="P11" s="9">
        <f t="shared" si="0"/>
        <v>0</v>
      </c>
      <c r="Q11" s="9">
        <f t="shared" si="0"/>
        <v>0</v>
      </c>
      <c r="R11" s="9">
        <f t="shared" si="0"/>
        <v>208376420.13999999</v>
      </c>
    </row>
    <row r="13" spans="1:18" x14ac:dyDescent="0.25">
      <c r="A13" s="4" t="s">
        <v>4</v>
      </c>
    </row>
    <row r="14" spans="1:18" x14ac:dyDescent="0.25">
      <c r="B14" s="4" t="s">
        <v>12</v>
      </c>
    </row>
    <row r="15" spans="1:18" x14ac:dyDescent="0.25">
      <c r="B15" s="4" t="s">
        <v>13</v>
      </c>
    </row>
    <row r="16" spans="1:18" x14ac:dyDescent="0.25">
      <c r="C16" s="4" t="s">
        <v>7</v>
      </c>
      <c r="F16" s="9">
        <v>18883413.18</v>
      </c>
      <c r="G16" s="9">
        <v>21169951.870000001</v>
      </c>
      <c r="H16" s="9">
        <v>16810633.870000001</v>
      </c>
      <c r="I16" s="9">
        <v>0</v>
      </c>
      <c r="J16" s="9">
        <v>0</v>
      </c>
      <c r="K16" s="9">
        <v>0</v>
      </c>
      <c r="L16" s="9">
        <v>0</v>
      </c>
      <c r="M16" s="9">
        <v>0</v>
      </c>
      <c r="N16" s="9">
        <v>0</v>
      </c>
      <c r="O16" s="9">
        <v>0</v>
      </c>
      <c r="P16" s="9">
        <v>0</v>
      </c>
      <c r="Q16" s="9">
        <v>0</v>
      </c>
      <c r="R16" s="7">
        <f>IF(ISNA(LOOKUP(2,1/(F6:Q6&lt;&gt;""),F16:Q16)),0,LOOKUP(2,1/(F6:Q6&lt;&gt;""),F16:Q16))</f>
        <v>16810633.870000001</v>
      </c>
    </row>
    <row r="17" spans="1:18" x14ac:dyDescent="0.25">
      <c r="C17" s="4" t="s">
        <v>8</v>
      </c>
      <c r="F17" s="2">
        <v>25092792.370000001</v>
      </c>
      <c r="G17" s="2">
        <f>IF(G6="",0,F16)</f>
        <v>18883413.18</v>
      </c>
      <c r="H17" s="2">
        <f t="shared" ref="H17:Q17" si="1">IF(H6="",0,G16)</f>
        <v>21169951.870000001</v>
      </c>
      <c r="I17" s="2">
        <f t="shared" si="1"/>
        <v>0</v>
      </c>
      <c r="J17" s="2">
        <f t="shared" si="1"/>
        <v>0</v>
      </c>
      <c r="K17" s="2">
        <f t="shared" si="1"/>
        <v>0</v>
      </c>
      <c r="L17" s="2">
        <f t="shared" si="1"/>
        <v>0</v>
      </c>
      <c r="M17" s="2">
        <f t="shared" si="1"/>
        <v>0</v>
      </c>
      <c r="N17" s="2">
        <f t="shared" si="1"/>
        <v>0</v>
      </c>
      <c r="O17" s="2">
        <f t="shared" si="1"/>
        <v>0</v>
      </c>
      <c r="P17" s="2">
        <f t="shared" si="1"/>
        <v>0</v>
      </c>
      <c r="Q17" s="2">
        <f t="shared" si="1"/>
        <v>0</v>
      </c>
      <c r="R17" s="8">
        <f>F17</f>
        <v>25092792.370000001</v>
      </c>
    </row>
    <row r="18" spans="1:18" x14ac:dyDescent="0.25">
      <c r="C18" s="4" t="s">
        <v>9</v>
      </c>
      <c r="F18" s="7">
        <f>ROUND(F16-F17,2)</f>
        <v>-6209379.1900000004</v>
      </c>
      <c r="G18" s="7">
        <f t="shared" ref="G18:R18" si="2">ROUND(G16-G17,2)</f>
        <v>2286538.69</v>
      </c>
      <c r="H18" s="7">
        <f t="shared" si="2"/>
        <v>-4359318</v>
      </c>
      <c r="I18" s="7">
        <f t="shared" si="2"/>
        <v>0</v>
      </c>
      <c r="J18" s="7">
        <f t="shared" si="2"/>
        <v>0</v>
      </c>
      <c r="K18" s="7">
        <f t="shared" si="2"/>
        <v>0</v>
      </c>
      <c r="L18" s="7">
        <f t="shared" si="2"/>
        <v>0</v>
      </c>
      <c r="M18" s="7">
        <f t="shared" si="2"/>
        <v>0</v>
      </c>
      <c r="N18" s="7">
        <f t="shared" si="2"/>
        <v>0</v>
      </c>
      <c r="O18" s="7">
        <f t="shared" si="2"/>
        <v>0</v>
      </c>
      <c r="P18" s="7">
        <f t="shared" si="2"/>
        <v>0</v>
      </c>
      <c r="Q18" s="7">
        <f t="shared" si="2"/>
        <v>0</v>
      </c>
      <c r="R18" s="7">
        <f t="shared" si="2"/>
        <v>-8282158.5</v>
      </c>
    </row>
    <row r="20" spans="1:18" x14ac:dyDescent="0.25">
      <c r="A20" s="4" t="s">
        <v>11</v>
      </c>
    </row>
    <row r="21" spans="1:18" x14ac:dyDescent="0.25">
      <c r="B21" s="6"/>
      <c r="C21" s="6" t="s">
        <v>3</v>
      </c>
      <c r="D21" s="6" t="s">
        <v>2</v>
      </c>
    </row>
    <row r="22" spans="1:18" x14ac:dyDescent="0.25">
      <c r="C22" s="11" t="s">
        <v>182</v>
      </c>
      <c r="D22" s="11" t="s">
        <v>289</v>
      </c>
      <c r="F22" s="1">
        <v>4755868.5999999996</v>
      </c>
      <c r="G22" s="1">
        <v>4222151.8099999996</v>
      </c>
      <c r="H22" s="1">
        <v>4577108.4000000004</v>
      </c>
      <c r="I22" s="1">
        <v>0</v>
      </c>
      <c r="J22" s="1">
        <v>0</v>
      </c>
      <c r="K22" s="1">
        <v>0</v>
      </c>
      <c r="L22" s="1">
        <v>0</v>
      </c>
      <c r="M22" s="1">
        <v>0</v>
      </c>
      <c r="N22" s="1">
        <v>0</v>
      </c>
      <c r="O22" s="1">
        <v>0</v>
      </c>
      <c r="P22" s="1">
        <v>0</v>
      </c>
      <c r="Q22" s="1">
        <v>0</v>
      </c>
      <c r="R22" s="7">
        <f t="shared" ref="R22:R33" si="3">ROUND(SUM(F22:Q22),2)</f>
        <v>13555128.810000001</v>
      </c>
    </row>
    <row r="23" spans="1:18" x14ac:dyDescent="0.25">
      <c r="C23" s="11" t="s">
        <v>186</v>
      </c>
      <c r="D23" s="11" t="s">
        <v>190</v>
      </c>
      <c r="F23" s="1">
        <v>353268.82</v>
      </c>
      <c r="G23" s="1">
        <v>517214.71</v>
      </c>
      <c r="H23" s="1">
        <v>569608.39</v>
      </c>
      <c r="I23" s="1">
        <v>0</v>
      </c>
      <c r="J23" s="1">
        <v>0</v>
      </c>
      <c r="K23" s="1">
        <v>0</v>
      </c>
      <c r="L23" s="1">
        <v>0</v>
      </c>
      <c r="M23" s="1">
        <v>0</v>
      </c>
      <c r="N23" s="1">
        <v>0</v>
      </c>
      <c r="O23" s="1">
        <v>0</v>
      </c>
      <c r="P23" s="1">
        <v>0</v>
      </c>
      <c r="Q23" s="1">
        <v>0</v>
      </c>
      <c r="R23" s="7">
        <f>ROUND(SUM(F23:Q23),2)</f>
        <v>1440091.92</v>
      </c>
    </row>
    <row r="24" spans="1:18" x14ac:dyDescent="0.25">
      <c r="C24" s="11" t="s">
        <v>186</v>
      </c>
      <c r="D24" s="11" t="s">
        <v>290</v>
      </c>
      <c r="F24" s="1">
        <v>1057903.8</v>
      </c>
      <c r="G24" s="1">
        <v>683408.84</v>
      </c>
      <c r="H24" s="1">
        <v>830242.38</v>
      </c>
      <c r="I24" s="1">
        <v>0</v>
      </c>
      <c r="J24" s="1">
        <v>0</v>
      </c>
      <c r="K24" s="1">
        <v>0</v>
      </c>
      <c r="L24" s="1">
        <v>0</v>
      </c>
      <c r="M24" s="1">
        <v>0</v>
      </c>
      <c r="N24" s="1">
        <v>0</v>
      </c>
      <c r="O24" s="1">
        <v>0</v>
      </c>
      <c r="P24" s="1">
        <v>0</v>
      </c>
      <c r="Q24" s="1">
        <v>0</v>
      </c>
      <c r="R24" s="7">
        <f t="shared" si="3"/>
        <v>2571555.02</v>
      </c>
    </row>
    <row r="25" spans="1:18" x14ac:dyDescent="0.25">
      <c r="C25" s="11" t="s">
        <v>186</v>
      </c>
      <c r="D25" s="11" t="s">
        <v>291</v>
      </c>
      <c r="F25" s="1">
        <v>2115808.04</v>
      </c>
      <c r="G25" s="1">
        <v>1366818.37</v>
      </c>
      <c r="H25" s="1">
        <v>1660485.49</v>
      </c>
      <c r="I25" s="1">
        <v>0</v>
      </c>
      <c r="J25" s="1">
        <v>0</v>
      </c>
      <c r="K25" s="1">
        <v>0</v>
      </c>
      <c r="L25" s="1">
        <v>0</v>
      </c>
      <c r="M25" s="1">
        <v>0</v>
      </c>
      <c r="N25" s="1">
        <v>0</v>
      </c>
      <c r="O25" s="1">
        <v>0</v>
      </c>
      <c r="P25" s="1">
        <v>0</v>
      </c>
      <c r="Q25" s="1">
        <v>0</v>
      </c>
      <c r="R25" s="7">
        <f t="shared" ref="R25:R28" si="4">ROUND(SUM(F25:Q25),2)</f>
        <v>5143111.9000000004</v>
      </c>
    </row>
    <row r="26" spans="1:18" x14ac:dyDescent="0.25">
      <c r="C26" s="11" t="s">
        <v>186</v>
      </c>
      <c r="D26" s="11" t="s">
        <v>292</v>
      </c>
      <c r="F26" s="1">
        <v>8463232.2200000007</v>
      </c>
      <c r="G26" s="1">
        <v>5467273.4000000004</v>
      </c>
      <c r="H26" s="1">
        <v>6641942</v>
      </c>
      <c r="I26" s="1">
        <v>0</v>
      </c>
      <c r="J26" s="1">
        <v>0</v>
      </c>
      <c r="K26" s="1">
        <v>0</v>
      </c>
      <c r="L26" s="1">
        <v>0</v>
      </c>
      <c r="M26" s="1">
        <v>0</v>
      </c>
      <c r="N26" s="1">
        <v>0</v>
      </c>
      <c r="O26" s="1">
        <v>0</v>
      </c>
      <c r="P26" s="1">
        <v>0</v>
      </c>
      <c r="Q26" s="1">
        <v>0</v>
      </c>
      <c r="R26" s="7">
        <f t="shared" si="4"/>
        <v>20572447.620000001</v>
      </c>
    </row>
    <row r="27" spans="1:18" x14ac:dyDescent="0.25">
      <c r="C27" s="11" t="s">
        <v>186</v>
      </c>
      <c r="D27" s="11" t="s">
        <v>203</v>
      </c>
      <c r="F27" s="1">
        <v>26605539.300000001</v>
      </c>
      <c r="G27" s="1">
        <v>21255612.850000001</v>
      </c>
      <c r="H27" s="1">
        <v>23353235.18</v>
      </c>
      <c r="I27" s="1">
        <v>0</v>
      </c>
      <c r="J27" s="1">
        <v>0</v>
      </c>
      <c r="K27" s="1">
        <v>0</v>
      </c>
      <c r="L27" s="1">
        <v>0</v>
      </c>
      <c r="M27" s="1">
        <v>0</v>
      </c>
      <c r="N27" s="1">
        <v>0</v>
      </c>
      <c r="O27" s="1">
        <v>0</v>
      </c>
      <c r="P27" s="1">
        <v>0</v>
      </c>
      <c r="Q27" s="1">
        <v>0</v>
      </c>
      <c r="R27" s="7">
        <f t="shared" si="4"/>
        <v>71214387.329999998</v>
      </c>
    </row>
    <row r="28" spans="1:18" x14ac:dyDescent="0.25">
      <c r="C28" s="11" t="s">
        <v>186</v>
      </c>
      <c r="D28" s="11" t="s">
        <v>293</v>
      </c>
      <c r="F28" s="1">
        <v>3475970.27</v>
      </c>
      <c r="G28" s="1">
        <v>2245487.17</v>
      </c>
      <c r="H28" s="1">
        <v>2727940.32</v>
      </c>
      <c r="I28" s="1">
        <v>0</v>
      </c>
      <c r="J28" s="1">
        <v>0</v>
      </c>
      <c r="K28" s="1">
        <v>0</v>
      </c>
      <c r="L28" s="1">
        <v>0</v>
      </c>
      <c r="M28" s="1">
        <v>0</v>
      </c>
      <c r="N28" s="1">
        <v>0</v>
      </c>
      <c r="O28" s="1">
        <v>0</v>
      </c>
      <c r="P28" s="1">
        <v>0</v>
      </c>
      <c r="Q28" s="1">
        <v>0</v>
      </c>
      <c r="R28" s="7">
        <f t="shared" si="4"/>
        <v>8449397.7599999998</v>
      </c>
    </row>
    <row r="29" spans="1:18" x14ac:dyDescent="0.25">
      <c r="C29" s="11" t="s">
        <v>294</v>
      </c>
      <c r="D29" s="11" t="s">
        <v>184</v>
      </c>
      <c r="F29" s="1">
        <v>11147937.76</v>
      </c>
      <c r="G29" s="1">
        <v>9995008.3100000005</v>
      </c>
      <c r="H29" s="1">
        <v>10838590.189999999</v>
      </c>
      <c r="I29" s="1">
        <v>0</v>
      </c>
      <c r="J29" s="1">
        <v>0</v>
      </c>
      <c r="K29" s="1">
        <v>0</v>
      </c>
      <c r="L29" s="1">
        <v>0</v>
      </c>
      <c r="M29" s="1">
        <v>0</v>
      </c>
      <c r="N29" s="1">
        <v>0</v>
      </c>
      <c r="O29" s="1">
        <v>0</v>
      </c>
      <c r="P29" s="1">
        <v>0</v>
      </c>
      <c r="Q29" s="1">
        <v>0</v>
      </c>
      <c r="R29" s="7">
        <f t="shared" si="3"/>
        <v>31981536.260000002</v>
      </c>
    </row>
    <row r="30" spans="1:18" x14ac:dyDescent="0.25">
      <c r="C30" s="11" t="s">
        <v>295</v>
      </c>
      <c r="D30" s="11" t="s">
        <v>296</v>
      </c>
      <c r="F30" s="1">
        <v>625000</v>
      </c>
      <c r="G30" s="1">
        <v>625000</v>
      </c>
      <c r="H30" s="1">
        <v>625000</v>
      </c>
      <c r="I30" s="1">
        <v>0</v>
      </c>
      <c r="J30" s="1">
        <v>0</v>
      </c>
      <c r="K30" s="1">
        <v>0</v>
      </c>
      <c r="L30" s="1">
        <v>0</v>
      </c>
      <c r="M30" s="1">
        <v>0</v>
      </c>
      <c r="N30" s="1">
        <v>0</v>
      </c>
      <c r="O30" s="1">
        <v>0</v>
      </c>
      <c r="P30" s="1">
        <v>0</v>
      </c>
      <c r="Q30" s="1">
        <v>0</v>
      </c>
      <c r="R30" s="7">
        <f t="shared" si="3"/>
        <v>1875000</v>
      </c>
    </row>
    <row r="31" spans="1:18" x14ac:dyDescent="0.25">
      <c r="C31" s="11" t="s">
        <v>297</v>
      </c>
      <c r="D31" s="11" t="s">
        <v>296</v>
      </c>
      <c r="F31" s="1">
        <v>10867625</v>
      </c>
      <c r="G31" s="1">
        <v>10867625</v>
      </c>
      <c r="H31" s="1">
        <v>10867625</v>
      </c>
      <c r="I31" s="1">
        <v>0</v>
      </c>
      <c r="J31" s="1">
        <v>0</v>
      </c>
      <c r="K31" s="1">
        <v>0</v>
      </c>
      <c r="L31" s="1">
        <v>0</v>
      </c>
      <c r="M31" s="1">
        <v>0</v>
      </c>
      <c r="N31" s="1">
        <v>0</v>
      </c>
      <c r="O31" s="1">
        <v>0</v>
      </c>
      <c r="P31" s="1">
        <v>0</v>
      </c>
      <c r="Q31" s="1">
        <v>0</v>
      </c>
      <c r="R31" s="7">
        <f t="shared" si="3"/>
        <v>32602875</v>
      </c>
    </row>
    <row r="32" spans="1:18" x14ac:dyDescent="0.25">
      <c r="C32" s="11" t="s">
        <v>298</v>
      </c>
      <c r="D32" s="11" t="s">
        <v>299</v>
      </c>
      <c r="F32" s="1">
        <v>9415651.1600000001</v>
      </c>
      <c r="G32" s="1">
        <v>8358624.5800000001</v>
      </c>
      <c r="H32" s="1">
        <v>9060473.8900000006</v>
      </c>
      <c r="I32" s="1">
        <v>0</v>
      </c>
      <c r="J32" s="1">
        <v>0</v>
      </c>
      <c r="K32" s="1">
        <v>0</v>
      </c>
      <c r="L32" s="1">
        <v>0</v>
      </c>
      <c r="M32" s="1">
        <v>0</v>
      </c>
      <c r="N32" s="1">
        <v>0</v>
      </c>
      <c r="O32" s="1">
        <v>0</v>
      </c>
      <c r="P32" s="1">
        <v>0</v>
      </c>
      <c r="Q32" s="1">
        <v>0</v>
      </c>
      <c r="R32" s="7">
        <f t="shared" si="3"/>
        <v>26834749.629999999</v>
      </c>
    </row>
    <row r="33" spans="1:18" x14ac:dyDescent="0.25">
      <c r="C33" s="11" t="s">
        <v>235</v>
      </c>
      <c r="D33" s="11" t="s">
        <v>216</v>
      </c>
      <c r="F33" s="2">
        <v>102612.55</v>
      </c>
      <c r="G33" s="2">
        <v>150233.29</v>
      </c>
      <c r="H33" s="2">
        <v>165451.54999999999</v>
      </c>
      <c r="I33" s="2">
        <v>0</v>
      </c>
      <c r="J33" s="2">
        <v>0</v>
      </c>
      <c r="K33" s="2">
        <v>0</v>
      </c>
      <c r="L33" s="2">
        <v>0</v>
      </c>
      <c r="M33" s="2">
        <v>0</v>
      </c>
      <c r="N33" s="2">
        <v>0</v>
      </c>
      <c r="O33" s="2">
        <v>0</v>
      </c>
      <c r="P33" s="2">
        <v>0</v>
      </c>
      <c r="Q33" s="2">
        <v>0</v>
      </c>
      <c r="R33" s="8">
        <f t="shared" si="3"/>
        <v>418297.39</v>
      </c>
    </row>
    <row r="34" spans="1:18" x14ac:dyDescent="0.25">
      <c r="F34" s="7">
        <f t="shared" ref="F34:R34" si="5">ROUND(SUM(F22:F33),2)</f>
        <v>78986417.519999996</v>
      </c>
      <c r="G34" s="7">
        <f t="shared" si="5"/>
        <v>65754458.329999998</v>
      </c>
      <c r="H34" s="7">
        <f t="shared" si="5"/>
        <v>71917702.790000007</v>
      </c>
      <c r="I34" s="7">
        <f t="shared" si="5"/>
        <v>0</v>
      </c>
      <c r="J34" s="7">
        <f t="shared" si="5"/>
        <v>0</v>
      </c>
      <c r="K34" s="7">
        <f t="shared" si="5"/>
        <v>0</v>
      </c>
      <c r="L34" s="7">
        <f t="shared" si="5"/>
        <v>0</v>
      </c>
      <c r="M34" s="7">
        <f t="shared" si="5"/>
        <v>0</v>
      </c>
      <c r="N34" s="7">
        <f t="shared" si="5"/>
        <v>0</v>
      </c>
      <c r="O34" s="7">
        <f t="shared" si="5"/>
        <v>0</v>
      </c>
      <c r="P34" s="7">
        <f t="shared" si="5"/>
        <v>0</v>
      </c>
      <c r="Q34" s="7">
        <f t="shared" si="5"/>
        <v>0</v>
      </c>
      <c r="R34" s="7">
        <f t="shared" si="5"/>
        <v>216658578.63999999</v>
      </c>
    </row>
    <row r="37" spans="1:18" ht="15.75" thickBot="1" x14ac:dyDescent="0.3">
      <c r="A37" s="4" t="s">
        <v>6</v>
      </c>
      <c r="F37" s="10">
        <f t="shared" ref="F37:R37" si="6">ROUND(F11-F18-F34,2)</f>
        <v>0</v>
      </c>
      <c r="G37" s="10">
        <f t="shared" si="6"/>
        <v>0</v>
      </c>
      <c r="H37" s="10">
        <f t="shared" si="6"/>
        <v>0</v>
      </c>
      <c r="I37" s="10">
        <f t="shared" si="6"/>
        <v>0</v>
      </c>
      <c r="J37" s="10">
        <f t="shared" si="6"/>
        <v>0</v>
      </c>
      <c r="K37" s="10">
        <f t="shared" si="6"/>
        <v>0</v>
      </c>
      <c r="L37" s="10">
        <f t="shared" si="6"/>
        <v>0</v>
      </c>
      <c r="M37" s="10">
        <f t="shared" si="6"/>
        <v>0</v>
      </c>
      <c r="N37" s="10">
        <f t="shared" si="6"/>
        <v>0</v>
      </c>
      <c r="O37" s="10">
        <f t="shared" si="6"/>
        <v>0</v>
      </c>
      <c r="P37" s="10">
        <f t="shared" si="6"/>
        <v>0</v>
      </c>
      <c r="Q37" s="10">
        <f t="shared" si="6"/>
        <v>0</v>
      </c>
      <c r="R37" s="10">
        <f t="shared" si="6"/>
        <v>0</v>
      </c>
    </row>
    <row r="38" spans="1:18" ht="15.75" thickTop="1" x14ac:dyDescent="0.25"/>
    <row r="40" spans="1:18" x14ac:dyDescent="0.25">
      <c r="A40" s="4" t="s">
        <v>57</v>
      </c>
    </row>
    <row r="41" spans="1:18" ht="15" customHeight="1" x14ac:dyDescent="0.25">
      <c r="A41" s="27" t="s">
        <v>72</v>
      </c>
      <c r="B41" s="27"/>
      <c r="C41" s="27"/>
      <c r="D41" s="27"/>
      <c r="E41" s="27"/>
      <c r="F41" s="27"/>
      <c r="G41" s="27"/>
      <c r="H41" s="27"/>
      <c r="I41" s="27"/>
      <c r="J41" s="27"/>
      <c r="K41" s="27"/>
      <c r="L41" s="27"/>
      <c r="M41" s="27"/>
      <c r="N41" s="27"/>
      <c r="O41" s="27"/>
      <c r="P41" s="27"/>
      <c r="Q41" s="27"/>
      <c r="R41" s="27"/>
    </row>
    <row r="42" spans="1:18" x14ac:dyDescent="0.25">
      <c r="A42" s="27"/>
      <c r="B42" s="27"/>
      <c r="C42" s="27"/>
      <c r="D42" s="27"/>
      <c r="E42" s="27"/>
      <c r="F42" s="27"/>
      <c r="G42" s="27"/>
      <c r="H42" s="27"/>
      <c r="I42" s="27"/>
      <c r="J42" s="27"/>
      <c r="K42" s="27"/>
      <c r="L42" s="27"/>
      <c r="M42" s="27"/>
      <c r="N42" s="27"/>
      <c r="O42" s="27"/>
      <c r="P42" s="27"/>
      <c r="Q42" s="27"/>
      <c r="R42" s="27"/>
    </row>
    <row r="43" spans="1:18" x14ac:dyDescent="0.25">
      <c r="A43" s="27"/>
      <c r="B43" s="27"/>
      <c r="C43" s="27"/>
      <c r="D43" s="27"/>
      <c r="E43" s="27"/>
      <c r="F43" s="27"/>
      <c r="G43" s="27"/>
      <c r="H43" s="27"/>
      <c r="I43" s="27"/>
      <c r="J43" s="27"/>
      <c r="K43" s="27"/>
      <c r="L43" s="27"/>
      <c r="M43" s="27"/>
      <c r="N43" s="27"/>
      <c r="O43" s="27"/>
      <c r="P43" s="27"/>
      <c r="Q43" s="27"/>
      <c r="R43" s="27"/>
    </row>
    <row r="44" spans="1:18" x14ac:dyDescent="0.25">
      <c r="A44" s="27"/>
      <c r="B44" s="27"/>
      <c r="C44" s="27"/>
      <c r="D44" s="27"/>
      <c r="E44" s="27"/>
      <c r="F44" s="27"/>
      <c r="G44" s="27"/>
      <c r="H44" s="27"/>
      <c r="I44" s="27"/>
      <c r="J44" s="27"/>
      <c r="K44" s="27"/>
      <c r="L44" s="27"/>
      <c r="M44" s="27"/>
      <c r="N44" s="27"/>
      <c r="O44" s="27"/>
      <c r="P44" s="27"/>
      <c r="Q44" s="27"/>
      <c r="R44" s="27"/>
    </row>
    <row r="45" spans="1:18" x14ac:dyDescent="0.25">
      <c r="A45" s="27"/>
      <c r="B45" s="27"/>
      <c r="C45" s="27"/>
      <c r="D45" s="27"/>
      <c r="E45" s="27"/>
      <c r="F45" s="27"/>
      <c r="G45" s="27"/>
      <c r="H45" s="27"/>
      <c r="I45" s="27"/>
      <c r="J45" s="27"/>
      <c r="K45" s="27"/>
      <c r="L45" s="27"/>
      <c r="M45" s="27"/>
      <c r="N45" s="27"/>
      <c r="O45" s="27"/>
      <c r="P45" s="27"/>
      <c r="Q45" s="27"/>
      <c r="R45" s="27"/>
    </row>
    <row r="46" spans="1:18" x14ac:dyDescent="0.25">
      <c r="A46" s="27"/>
      <c r="B46" s="27"/>
      <c r="C46" s="27"/>
      <c r="D46" s="27"/>
      <c r="E46" s="27"/>
      <c r="F46" s="27"/>
      <c r="G46" s="27"/>
      <c r="H46" s="27"/>
      <c r="I46" s="27"/>
      <c r="J46" s="27"/>
      <c r="K46" s="27"/>
      <c r="L46" s="27"/>
      <c r="M46" s="27"/>
      <c r="N46" s="27"/>
      <c r="O46" s="27"/>
      <c r="P46" s="27"/>
      <c r="Q46" s="27"/>
      <c r="R46" s="27"/>
    </row>
    <row r="47" spans="1:18" x14ac:dyDescent="0.25">
      <c r="A47" s="27"/>
      <c r="B47" s="27"/>
      <c r="C47" s="27"/>
      <c r="D47" s="27"/>
      <c r="E47" s="27"/>
      <c r="F47" s="27"/>
      <c r="G47" s="27"/>
      <c r="H47" s="27"/>
      <c r="I47" s="27"/>
      <c r="J47" s="27"/>
      <c r="K47" s="27"/>
      <c r="L47" s="27"/>
      <c r="M47" s="27"/>
      <c r="N47" s="27"/>
      <c r="O47" s="27"/>
      <c r="P47" s="27"/>
      <c r="Q47" s="27"/>
      <c r="R47" s="27"/>
    </row>
    <row r="48" spans="1:18" x14ac:dyDescent="0.25">
      <c r="A48" s="27"/>
      <c r="B48" s="27"/>
      <c r="C48" s="27"/>
      <c r="D48" s="27"/>
      <c r="E48" s="27"/>
      <c r="F48" s="27"/>
      <c r="G48" s="27"/>
      <c r="H48" s="27"/>
      <c r="I48" s="27"/>
      <c r="J48" s="27"/>
      <c r="K48" s="27"/>
      <c r="L48" s="27"/>
      <c r="M48" s="27"/>
      <c r="N48" s="27"/>
      <c r="O48" s="27"/>
      <c r="P48" s="27"/>
      <c r="Q48" s="27"/>
      <c r="R48" s="27"/>
    </row>
    <row r="49" spans="1:18" x14ac:dyDescent="0.25">
      <c r="A49" s="27"/>
      <c r="B49" s="27"/>
      <c r="C49" s="27"/>
      <c r="D49" s="27"/>
      <c r="E49" s="27"/>
      <c r="F49" s="27"/>
      <c r="G49" s="27"/>
      <c r="H49" s="27"/>
      <c r="I49" s="27"/>
      <c r="J49" s="27"/>
      <c r="K49" s="27"/>
      <c r="L49" s="27"/>
      <c r="M49" s="27"/>
      <c r="N49" s="27"/>
      <c r="O49" s="27"/>
      <c r="P49" s="27"/>
      <c r="Q49" s="27"/>
      <c r="R49" s="27"/>
    </row>
    <row r="50" spans="1:18" x14ac:dyDescent="0.25">
      <c r="A50" s="27"/>
      <c r="B50" s="27"/>
      <c r="C50" s="27"/>
      <c r="D50" s="27"/>
      <c r="E50" s="27"/>
      <c r="F50" s="27"/>
      <c r="G50" s="27"/>
      <c r="H50" s="27"/>
      <c r="I50" s="27"/>
      <c r="J50" s="27"/>
      <c r="K50" s="27"/>
      <c r="L50" s="27"/>
      <c r="M50" s="27"/>
      <c r="N50" s="27"/>
      <c r="O50" s="27"/>
      <c r="P50" s="27"/>
      <c r="Q50" s="27"/>
      <c r="R50" s="27"/>
    </row>
  </sheetData>
  <mergeCells count="1">
    <mergeCell ref="A41:R50"/>
  </mergeCells>
  <pageMargins left="0.45" right="0.45" top="0.5" bottom="0.5" header="0.3" footer="0.3"/>
  <pageSetup scale="50" fitToHeight="0" orientation="landscape" blackAndWhite="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R44"/>
  <sheetViews>
    <sheetView showGridLines="0" zoomScale="85" zoomScaleNormal="85" workbookViewId="0"/>
  </sheetViews>
  <sheetFormatPr defaultRowHeight="15" x14ac:dyDescent="0.25"/>
  <cols>
    <col min="1" max="2" width="2.85546875" style="4" customWidth="1"/>
    <col min="3" max="3" width="10.140625" style="4" customWidth="1"/>
    <col min="4" max="4" width="13" style="4" customWidth="1"/>
    <col min="5" max="5" width="2.85546875" style="4" customWidth="1"/>
    <col min="6" max="18" width="17.140625" style="4" customWidth="1"/>
    <col min="19" max="16384" width="9.140625" style="4"/>
  </cols>
  <sheetData>
    <row r="1" spans="1:18" x14ac:dyDescent="0.25">
      <c r="A1" s="3" t="s">
        <v>0</v>
      </c>
      <c r="R1" s="14" t="str">
        <f>Summary!$R$1</f>
        <v>IDORRPT1</v>
      </c>
    </row>
    <row r="2" spans="1:18" x14ac:dyDescent="0.25">
      <c r="A2" s="3" t="s">
        <v>1</v>
      </c>
      <c r="R2" s="14" t="str">
        <f>Summary!$R$2</f>
        <v>Printed by the authority of the State of Illinois - web only, 1, 10/2026</v>
      </c>
    </row>
    <row r="3" spans="1:18" x14ac:dyDescent="0.25">
      <c r="A3" s="3" t="str">
        <f>IF(ISBLANK(Summary!A3),"",Summary!A3)</f>
        <v>FISCAL YEAR 2027</v>
      </c>
      <c r="R3" s="14" t="str">
        <f>Summary!$R$3</f>
        <v>https://tax.illinois.gov/research/taxstats.html</v>
      </c>
    </row>
    <row r="5" spans="1:18" x14ac:dyDescent="0.25">
      <c r="F5" s="26" t="s">
        <v>76</v>
      </c>
      <c r="G5" s="26"/>
      <c r="H5" s="26"/>
      <c r="I5" s="26"/>
      <c r="J5" s="26"/>
      <c r="K5" s="26"/>
      <c r="L5" s="26"/>
      <c r="M5" s="26"/>
      <c r="N5" s="26"/>
      <c r="O5" s="26"/>
      <c r="P5" s="26"/>
      <c r="Q5" s="26"/>
      <c r="R5" s="26"/>
    </row>
    <row r="6" spans="1:18" x14ac:dyDescent="0.25">
      <c r="F6" s="5">
        <f>IF(ISBLANK(Summary!F6),"",Summary!F6)</f>
        <v>46234</v>
      </c>
      <c r="G6" s="5">
        <f>IF(ISBLANK(Summary!G6),"",Summary!G6)</f>
        <v>46265</v>
      </c>
      <c r="H6" s="5">
        <f>IF(ISBLANK(Summary!H6),"",Summary!H6)</f>
        <v>46295</v>
      </c>
      <c r="I6" s="5" t="str">
        <f>IF(ISBLANK(Summary!I6),"",Summary!I6)</f>
        <v/>
      </c>
      <c r="J6" s="5" t="str">
        <f>IF(ISBLANK(Summary!J6),"",Summary!J6)</f>
        <v/>
      </c>
      <c r="K6" s="5" t="str">
        <f>IF(ISBLANK(Summary!K6),"",Summary!K6)</f>
        <v/>
      </c>
      <c r="L6" s="5" t="str">
        <f>IF(ISBLANK(Summary!L6),"",Summary!L6)</f>
        <v/>
      </c>
      <c r="M6" s="5" t="str">
        <f>IF(ISBLANK(Summary!M6),"",Summary!M6)</f>
        <v/>
      </c>
      <c r="N6" s="5" t="str">
        <f>IF(ISBLANK(Summary!N6),"",Summary!N6)</f>
        <v/>
      </c>
      <c r="O6" s="5" t="str">
        <f>IF(ISBLANK(Summary!O6),"",Summary!O6)</f>
        <v/>
      </c>
      <c r="P6" s="5" t="str">
        <f>IF(ISBLANK(Summary!P6),"",Summary!P6)</f>
        <v/>
      </c>
      <c r="Q6" s="5" t="str">
        <f>IF(ISBLANK(Summary!Q6),"",Summary!Q6)</f>
        <v/>
      </c>
      <c r="R6" s="6" t="s">
        <v>5</v>
      </c>
    </row>
    <row r="8" spans="1:18" x14ac:dyDescent="0.25">
      <c r="A8" s="4" t="s">
        <v>10</v>
      </c>
    </row>
    <row r="9" spans="1:18" x14ac:dyDescent="0.25">
      <c r="B9" s="4" t="s">
        <v>82</v>
      </c>
      <c r="F9" s="1">
        <v>5403</v>
      </c>
      <c r="G9" s="1">
        <v>0</v>
      </c>
      <c r="H9" s="1">
        <v>0</v>
      </c>
      <c r="I9" s="1">
        <v>0</v>
      </c>
      <c r="J9" s="1">
        <v>0</v>
      </c>
      <c r="K9" s="1">
        <v>0</v>
      </c>
      <c r="L9" s="1">
        <v>0</v>
      </c>
      <c r="M9" s="1">
        <v>0</v>
      </c>
      <c r="N9" s="1">
        <v>0</v>
      </c>
      <c r="O9" s="1">
        <v>0</v>
      </c>
      <c r="P9" s="1">
        <v>0</v>
      </c>
      <c r="Q9" s="1">
        <v>0</v>
      </c>
      <c r="R9" s="7">
        <f>ROUND(SUM(F9:Q9),2)</f>
        <v>5403</v>
      </c>
    </row>
    <row r="10" spans="1:18" x14ac:dyDescent="0.25">
      <c r="B10" s="4" t="s">
        <v>134</v>
      </c>
      <c r="F10" s="1">
        <v>10093078</v>
      </c>
      <c r="G10" s="1">
        <v>11409846</v>
      </c>
      <c r="H10" s="1">
        <v>9597951</v>
      </c>
      <c r="I10" s="1">
        <v>0</v>
      </c>
      <c r="J10" s="1">
        <v>0</v>
      </c>
      <c r="K10" s="1">
        <v>0</v>
      </c>
      <c r="L10" s="1">
        <v>0</v>
      </c>
      <c r="M10" s="1">
        <v>0</v>
      </c>
      <c r="N10" s="1">
        <v>0</v>
      </c>
      <c r="O10" s="1">
        <v>0</v>
      </c>
      <c r="P10" s="1">
        <v>0</v>
      </c>
      <c r="Q10" s="1">
        <v>0</v>
      </c>
      <c r="R10" s="7">
        <f>ROUND(SUM(F10:Q10),2)</f>
        <v>31100875</v>
      </c>
    </row>
    <row r="11" spans="1:18" x14ac:dyDescent="0.25">
      <c r="B11" s="4" t="s">
        <v>135</v>
      </c>
      <c r="F11" s="2">
        <v>2117160</v>
      </c>
      <c r="G11" s="2">
        <v>2109168</v>
      </c>
      <c r="H11" s="2">
        <v>1993212</v>
      </c>
      <c r="I11" s="2">
        <v>0</v>
      </c>
      <c r="J11" s="2">
        <v>0</v>
      </c>
      <c r="K11" s="2">
        <v>0</v>
      </c>
      <c r="L11" s="2">
        <v>0</v>
      </c>
      <c r="M11" s="2">
        <v>0</v>
      </c>
      <c r="N11" s="2">
        <v>0</v>
      </c>
      <c r="O11" s="2">
        <v>0</v>
      </c>
      <c r="P11" s="2">
        <v>0</v>
      </c>
      <c r="Q11" s="2">
        <v>0</v>
      </c>
      <c r="R11" s="8">
        <f>ROUND(SUM(F11:Q11),2)</f>
        <v>6219540</v>
      </c>
    </row>
    <row r="12" spans="1:18" x14ac:dyDescent="0.25">
      <c r="F12" s="9">
        <f>ROUND(SUM(F9:F11),2)</f>
        <v>12215641</v>
      </c>
      <c r="G12" s="9">
        <f t="shared" ref="G12:R12" si="0">ROUND(SUM(G9:G11),2)</f>
        <v>13519014</v>
      </c>
      <c r="H12" s="9">
        <f t="shared" si="0"/>
        <v>11591163</v>
      </c>
      <c r="I12" s="9">
        <f t="shared" si="0"/>
        <v>0</v>
      </c>
      <c r="J12" s="9">
        <f t="shared" si="0"/>
        <v>0</v>
      </c>
      <c r="K12" s="9">
        <f t="shared" si="0"/>
        <v>0</v>
      </c>
      <c r="L12" s="9">
        <f t="shared" si="0"/>
        <v>0</v>
      </c>
      <c r="M12" s="9">
        <f t="shared" si="0"/>
        <v>0</v>
      </c>
      <c r="N12" s="9">
        <f t="shared" si="0"/>
        <v>0</v>
      </c>
      <c r="O12" s="9">
        <f t="shared" si="0"/>
        <v>0</v>
      </c>
      <c r="P12" s="9">
        <f t="shared" si="0"/>
        <v>0</v>
      </c>
      <c r="Q12" s="9">
        <f t="shared" si="0"/>
        <v>0</v>
      </c>
      <c r="R12" s="9">
        <f t="shared" si="0"/>
        <v>37325818</v>
      </c>
    </row>
    <row r="14" spans="1:18" x14ac:dyDescent="0.25">
      <c r="A14" s="4" t="s">
        <v>4</v>
      </c>
    </row>
    <row r="15" spans="1:18" x14ac:dyDescent="0.25">
      <c r="B15" s="4" t="s">
        <v>12</v>
      </c>
    </row>
    <row r="16" spans="1:18" x14ac:dyDescent="0.25">
      <c r="B16" s="4" t="s">
        <v>13</v>
      </c>
    </row>
    <row r="17" spans="1:18" x14ac:dyDescent="0.25">
      <c r="C17" s="4" t="s">
        <v>7</v>
      </c>
      <c r="F17" s="9">
        <v>6880</v>
      </c>
      <c r="G17" s="9">
        <v>3456</v>
      </c>
      <c r="H17" s="9">
        <v>59775.5</v>
      </c>
      <c r="I17" s="9">
        <v>0</v>
      </c>
      <c r="J17" s="9">
        <v>0</v>
      </c>
      <c r="K17" s="9">
        <v>0</v>
      </c>
      <c r="L17" s="9">
        <v>0</v>
      </c>
      <c r="M17" s="9">
        <v>0</v>
      </c>
      <c r="N17" s="9">
        <v>0</v>
      </c>
      <c r="O17" s="9">
        <v>0</v>
      </c>
      <c r="P17" s="9">
        <v>0</v>
      </c>
      <c r="Q17" s="9">
        <v>0</v>
      </c>
      <c r="R17" s="7">
        <f>IF(ISNA(LOOKUP(2,1/(F6:Q6&lt;&gt;""),F17:Q17)),0,LOOKUP(2,1/(F6:Q6&lt;&gt;""),F17:Q17))</f>
        <v>59775.5</v>
      </c>
    </row>
    <row r="18" spans="1:18" x14ac:dyDescent="0.25">
      <c r="C18" s="4" t="s">
        <v>8</v>
      </c>
      <c r="F18" s="2">
        <v>5616</v>
      </c>
      <c r="G18" s="2">
        <f>IF(G6="",0,F17)</f>
        <v>6880</v>
      </c>
      <c r="H18" s="2">
        <f t="shared" ref="H18:Q18" si="1">IF(H6="",0,G17)</f>
        <v>3456</v>
      </c>
      <c r="I18" s="2">
        <f t="shared" si="1"/>
        <v>0</v>
      </c>
      <c r="J18" s="2">
        <f t="shared" si="1"/>
        <v>0</v>
      </c>
      <c r="K18" s="2">
        <f t="shared" si="1"/>
        <v>0</v>
      </c>
      <c r="L18" s="2">
        <f t="shared" si="1"/>
        <v>0</v>
      </c>
      <c r="M18" s="2">
        <f t="shared" si="1"/>
        <v>0</v>
      </c>
      <c r="N18" s="2">
        <f t="shared" si="1"/>
        <v>0</v>
      </c>
      <c r="O18" s="2">
        <f t="shared" si="1"/>
        <v>0</v>
      </c>
      <c r="P18" s="2">
        <f t="shared" si="1"/>
        <v>0</v>
      </c>
      <c r="Q18" s="2">
        <f t="shared" si="1"/>
        <v>0</v>
      </c>
      <c r="R18" s="8">
        <f>F18</f>
        <v>5616</v>
      </c>
    </row>
    <row r="19" spans="1:18" x14ac:dyDescent="0.25">
      <c r="C19" s="4" t="s">
        <v>9</v>
      </c>
      <c r="F19" s="7">
        <f>ROUND(F17-F18,2)</f>
        <v>1264</v>
      </c>
      <c r="G19" s="7">
        <f t="shared" ref="G19:R19" si="2">ROUND(G17-G18,2)</f>
        <v>-3424</v>
      </c>
      <c r="H19" s="7">
        <f t="shared" si="2"/>
        <v>56319.5</v>
      </c>
      <c r="I19" s="7">
        <f t="shared" si="2"/>
        <v>0</v>
      </c>
      <c r="J19" s="7">
        <f t="shared" si="2"/>
        <v>0</v>
      </c>
      <c r="K19" s="7">
        <f t="shared" si="2"/>
        <v>0</v>
      </c>
      <c r="L19" s="7">
        <f t="shared" si="2"/>
        <v>0</v>
      </c>
      <c r="M19" s="7">
        <f t="shared" si="2"/>
        <v>0</v>
      </c>
      <c r="N19" s="7">
        <f t="shared" si="2"/>
        <v>0</v>
      </c>
      <c r="O19" s="7">
        <f t="shared" si="2"/>
        <v>0</v>
      </c>
      <c r="P19" s="7">
        <f t="shared" si="2"/>
        <v>0</v>
      </c>
      <c r="Q19" s="7">
        <f t="shared" si="2"/>
        <v>0</v>
      </c>
      <c r="R19" s="7">
        <f t="shared" si="2"/>
        <v>54159.5</v>
      </c>
    </row>
    <row r="21" spans="1:18" x14ac:dyDescent="0.25">
      <c r="A21" s="4" t="s">
        <v>11</v>
      </c>
    </row>
    <row r="22" spans="1:18" x14ac:dyDescent="0.25">
      <c r="B22" s="6"/>
      <c r="C22" s="6" t="s">
        <v>3</v>
      </c>
      <c r="D22" s="6" t="s">
        <v>2</v>
      </c>
    </row>
    <row r="23" spans="1:18" x14ac:dyDescent="0.25">
      <c r="C23" s="11" t="s">
        <v>300</v>
      </c>
      <c r="D23" s="11" t="s">
        <v>301</v>
      </c>
      <c r="F23" s="1">
        <v>4894369.46</v>
      </c>
      <c r="G23" s="1">
        <v>5707165.9800000004</v>
      </c>
      <c r="H23" s="1">
        <v>4770707.8</v>
      </c>
      <c r="I23" s="1">
        <v>0</v>
      </c>
      <c r="J23" s="1">
        <v>0</v>
      </c>
      <c r="K23" s="1">
        <v>0</v>
      </c>
      <c r="L23" s="1">
        <v>0</v>
      </c>
      <c r="M23" s="1">
        <v>0</v>
      </c>
      <c r="N23" s="1">
        <v>0</v>
      </c>
      <c r="O23" s="1">
        <v>0</v>
      </c>
      <c r="P23" s="1">
        <v>0</v>
      </c>
      <c r="Q23" s="1">
        <v>0</v>
      </c>
      <c r="R23" s="7">
        <f>ROUND(SUM(F23:Q23),2)</f>
        <v>15372243.24</v>
      </c>
    </row>
    <row r="24" spans="1:18" x14ac:dyDescent="0.25">
      <c r="C24" s="11" t="s">
        <v>300</v>
      </c>
      <c r="D24" s="11" t="s">
        <v>302</v>
      </c>
      <c r="F24" s="1">
        <v>1468310.87</v>
      </c>
      <c r="G24" s="1">
        <v>1712149.81</v>
      </c>
      <c r="H24" s="1">
        <v>1431212.3</v>
      </c>
      <c r="I24" s="1">
        <v>0</v>
      </c>
      <c r="J24" s="1">
        <v>0</v>
      </c>
      <c r="K24" s="1">
        <v>0</v>
      </c>
      <c r="L24" s="1">
        <v>0</v>
      </c>
      <c r="M24" s="1">
        <v>0</v>
      </c>
      <c r="N24" s="1">
        <v>0</v>
      </c>
      <c r="O24" s="1">
        <v>0</v>
      </c>
      <c r="P24" s="1">
        <v>0</v>
      </c>
      <c r="Q24" s="1">
        <v>0</v>
      </c>
      <c r="R24" s="7">
        <f>ROUND(SUM(F24:Q24),2)</f>
        <v>4611672.9800000004</v>
      </c>
    </row>
    <row r="25" spans="1:18" x14ac:dyDescent="0.25">
      <c r="C25" s="11" t="s">
        <v>300</v>
      </c>
      <c r="D25" s="11" t="s">
        <v>303</v>
      </c>
      <c r="F25" s="1">
        <v>3426058.67</v>
      </c>
      <c r="G25" s="1">
        <v>3995016.21</v>
      </c>
      <c r="H25" s="1">
        <v>3339495.4</v>
      </c>
      <c r="I25" s="1">
        <v>0</v>
      </c>
      <c r="J25" s="1">
        <v>0</v>
      </c>
      <c r="K25" s="1">
        <v>0</v>
      </c>
      <c r="L25" s="1">
        <v>0</v>
      </c>
      <c r="M25" s="1">
        <v>0</v>
      </c>
      <c r="N25" s="1">
        <v>0</v>
      </c>
      <c r="O25" s="1">
        <v>0</v>
      </c>
      <c r="P25" s="1">
        <v>0</v>
      </c>
      <c r="Q25" s="1">
        <v>0</v>
      </c>
      <c r="R25" s="7">
        <f>ROUND(SUM(F25:Q25),2)</f>
        <v>10760570.279999999</v>
      </c>
    </row>
    <row r="26" spans="1:18" x14ac:dyDescent="0.25">
      <c r="C26" s="11" t="s">
        <v>300</v>
      </c>
      <c r="D26" s="11" t="s">
        <v>304</v>
      </c>
      <c r="F26" s="1">
        <v>300000</v>
      </c>
      <c r="G26" s="1">
        <v>0</v>
      </c>
      <c r="H26" s="1">
        <v>0</v>
      </c>
      <c r="I26" s="1">
        <v>0</v>
      </c>
      <c r="J26" s="1">
        <v>0</v>
      </c>
      <c r="K26" s="1">
        <v>0</v>
      </c>
      <c r="L26" s="1">
        <v>0</v>
      </c>
      <c r="M26" s="1">
        <v>0</v>
      </c>
      <c r="N26" s="1">
        <v>0</v>
      </c>
      <c r="O26" s="1">
        <v>0</v>
      </c>
      <c r="P26" s="1">
        <v>0</v>
      </c>
      <c r="Q26" s="1">
        <v>0</v>
      </c>
      <c r="R26" s="7">
        <f>ROUND(SUM(F26:Q26),2)</f>
        <v>300000</v>
      </c>
    </row>
    <row r="27" spans="1:18" x14ac:dyDescent="0.25">
      <c r="C27" s="11" t="s">
        <v>305</v>
      </c>
      <c r="D27" s="11" t="s">
        <v>306</v>
      </c>
      <c r="F27" s="2">
        <v>2125638</v>
      </c>
      <c r="G27" s="2">
        <v>2108106</v>
      </c>
      <c r="H27" s="2">
        <v>1993428</v>
      </c>
      <c r="I27" s="2">
        <v>0</v>
      </c>
      <c r="J27" s="2">
        <v>0</v>
      </c>
      <c r="K27" s="2">
        <v>0</v>
      </c>
      <c r="L27" s="2">
        <v>0</v>
      </c>
      <c r="M27" s="2">
        <v>0</v>
      </c>
      <c r="N27" s="2">
        <v>0</v>
      </c>
      <c r="O27" s="2">
        <v>0</v>
      </c>
      <c r="P27" s="2">
        <v>0</v>
      </c>
      <c r="Q27" s="2">
        <v>0</v>
      </c>
      <c r="R27" s="8">
        <f>ROUND(SUM(F27:Q27),2)</f>
        <v>6227172</v>
      </c>
    </row>
    <row r="28" spans="1:18" x14ac:dyDescent="0.25">
      <c r="F28" s="7">
        <f>ROUND(SUM(F23:F27),2)</f>
        <v>12214377</v>
      </c>
      <c r="G28" s="7">
        <f t="shared" ref="G28:R28" si="3">ROUND(SUM(G23:G27),2)</f>
        <v>13522438</v>
      </c>
      <c r="H28" s="7">
        <f t="shared" si="3"/>
        <v>11534843.5</v>
      </c>
      <c r="I28" s="7">
        <f t="shared" si="3"/>
        <v>0</v>
      </c>
      <c r="J28" s="7">
        <f t="shared" si="3"/>
        <v>0</v>
      </c>
      <c r="K28" s="7">
        <f t="shared" si="3"/>
        <v>0</v>
      </c>
      <c r="L28" s="7">
        <f t="shared" si="3"/>
        <v>0</v>
      </c>
      <c r="M28" s="7">
        <f t="shared" si="3"/>
        <v>0</v>
      </c>
      <c r="N28" s="7">
        <f t="shared" si="3"/>
        <v>0</v>
      </c>
      <c r="O28" s="7">
        <f t="shared" si="3"/>
        <v>0</v>
      </c>
      <c r="P28" s="7">
        <f t="shared" si="3"/>
        <v>0</v>
      </c>
      <c r="Q28" s="7">
        <f t="shared" si="3"/>
        <v>0</v>
      </c>
      <c r="R28" s="7">
        <f t="shared" si="3"/>
        <v>37271658.5</v>
      </c>
    </row>
    <row r="31" spans="1:18" ht="15.75" thickBot="1" x14ac:dyDescent="0.3">
      <c r="A31" s="4" t="s">
        <v>6</v>
      </c>
      <c r="F31" s="10">
        <f t="shared" ref="F31:R31" si="4">ROUND(F12-F19-F28,2)</f>
        <v>0</v>
      </c>
      <c r="G31" s="10">
        <f t="shared" si="4"/>
        <v>0</v>
      </c>
      <c r="H31" s="10">
        <f t="shared" si="4"/>
        <v>0</v>
      </c>
      <c r="I31" s="10">
        <f t="shared" si="4"/>
        <v>0</v>
      </c>
      <c r="J31" s="10">
        <f t="shared" si="4"/>
        <v>0</v>
      </c>
      <c r="K31" s="10">
        <f t="shared" si="4"/>
        <v>0</v>
      </c>
      <c r="L31" s="10">
        <f t="shared" si="4"/>
        <v>0</v>
      </c>
      <c r="M31" s="10">
        <f t="shared" si="4"/>
        <v>0</v>
      </c>
      <c r="N31" s="10">
        <f t="shared" si="4"/>
        <v>0</v>
      </c>
      <c r="O31" s="10">
        <f t="shared" si="4"/>
        <v>0</v>
      </c>
      <c r="P31" s="10">
        <f t="shared" si="4"/>
        <v>0</v>
      </c>
      <c r="Q31" s="10">
        <f t="shared" si="4"/>
        <v>0</v>
      </c>
      <c r="R31" s="10">
        <f t="shared" si="4"/>
        <v>0</v>
      </c>
    </row>
    <row r="32" spans="1:18" ht="15.75" thickTop="1" x14ac:dyDescent="0.25"/>
    <row r="34" spans="1:18" x14ac:dyDescent="0.25">
      <c r="A34" s="4" t="s">
        <v>57</v>
      </c>
    </row>
    <row r="35" spans="1:18" ht="15" customHeight="1" x14ac:dyDescent="0.25">
      <c r="A35" s="27" t="s">
        <v>72</v>
      </c>
      <c r="B35" s="27"/>
      <c r="C35" s="27"/>
      <c r="D35" s="27"/>
      <c r="E35" s="27"/>
      <c r="F35" s="27"/>
      <c r="G35" s="27"/>
      <c r="H35" s="27"/>
      <c r="I35" s="27"/>
      <c r="J35" s="27"/>
      <c r="K35" s="27"/>
      <c r="L35" s="27"/>
      <c r="M35" s="27"/>
      <c r="N35" s="27"/>
      <c r="O35" s="27"/>
      <c r="P35" s="27"/>
      <c r="Q35" s="27"/>
      <c r="R35" s="27"/>
    </row>
    <row r="36" spans="1:18" x14ac:dyDescent="0.25">
      <c r="A36" s="27"/>
      <c r="B36" s="27"/>
      <c r="C36" s="27"/>
      <c r="D36" s="27"/>
      <c r="E36" s="27"/>
      <c r="F36" s="27"/>
      <c r="G36" s="27"/>
      <c r="H36" s="27"/>
      <c r="I36" s="27"/>
      <c r="J36" s="27"/>
      <c r="K36" s="27"/>
      <c r="L36" s="27"/>
      <c r="M36" s="27"/>
      <c r="N36" s="27"/>
      <c r="O36" s="27"/>
      <c r="P36" s="27"/>
      <c r="Q36" s="27"/>
      <c r="R36" s="27"/>
    </row>
    <row r="37" spans="1:18" x14ac:dyDescent="0.25">
      <c r="A37" s="27"/>
      <c r="B37" s="27"/>
      <c r="C37" s="27"/>
      <c r="D37" s="27"/>
      <c r="E37" s="27"/>
      <c r="F37" s="27"/>
      <c r="G37" s="27"/>
      <c r="H37" s="27"/>
      <c r="I37" s="27"/>
      <c r="J37" s="27"/>
      <c r="K37" s="27"/>
      <c r="L37" s="27"/>
      <c r="M37" s="27"/>
      <c r="N37" s="27"/>
      <c r="O37" s="27"/>
      <c r="P37" s="27"/>
      <c r="Q37" s="27"/>
      <c r="R37" s="27"/>
    </row>
    <row r="38" spans="1:18" x14ac:dyDescent="0.25">
      <c r="A38" s="27"/>
      <c r="B38" s="27"/>
      <c r="C38" s="27"/>
      <c r="D38" s="27"/>
      <c r="E38" s="27"/>
      <c r="F38" s="27"/>
      <c r="G38" s="27"/>
      <c r="H38" s="27"/>
      <c r="I38" s="27"/>
      <c r="J38" s="27"/>
      <c r="K38" s="27"/>
      <c r="L38" s="27"/>
      <c r="M38" s="27"/>
      <c r="N38" s="27"/>
      <c r="O38" s="27"/>
      <c r="P38" s="27"/>
      <c r="Q38" s="27"/>
      <c r="R38" s="27"/>
    </row>
    <row r="39" spans="1:18" x14ac:dyDescent="0.25">
      <c r="A39" s="27"/>
      <c r="B39" s="27"/>
      <c r="C39" s="27"/>
      <c r="D39" s="27"/>
      <c r="E39" s="27"/>
      <c r="F39" s="27"/>
      <c r="G39" s="27"/>
      <c r="H39" s="27"/>
      <c r="I39" s="27"/>
      <c r="J39" s="27"/>
      <c r="K39" s="27"/>
      <c r="L39" s="27"/>
      <c r="M39" s="27"/>
      <c r="N39" s="27"/>
      <c r="O39" s="27"/>
      <c r="P39" s="27"/>
      <c r="Q39" s="27"/>
      <c r="R39" s="27"/>
    </row>
    <row r="40" spans="1:18" x14ac:dyDescent="0.25">
      <c r="A40" s="27"/>
      <c r="B40" s="27"/>
      <c r="C40" s="27"/>
      <c r="D40" s="27"/>
      <c r="E40" s="27"/>
      <c r="F40" s="27"/>
      <c r="G40" s="27"/>
      <c r="H40" s="27"/>
      <c r="I40" s="27"/>
      <c r="J40" s="27"/>
      <c r="K40" s="27"/>
      <c r="L40" s="27"/>
      <c r="M40" s="27"/>
      <c r="N40" s="27"/>
      <c r="O40" s="27"/>
      <c r="P40" s="27"/>
      <c r="Q40" s="27"/>
      <c r="R40" s="27"/>
    </row>
    <row r="41" spans="1:18" x14ac:dyDescent="0.25">
      <c r="A41" s="27"/>
      <c r="B41" s="27"/>
      <c r="C41" s="27"/>
      <c r="D41" s="27"/>
      <c r="E41" s="27"/>
      <c r="F41" s="27"/>
      <c r="G41" s="27"/>
      <c r="H41" s="27"/>
      <c r="I41" s="27"/>
      <c r="J41" s="27"/>
      <c r="K41" s="27"/>
      <c r="L41" s="27"/>
      <c r="M41" s="27"/>
      <c r="N41" s="27"/>
      <c r="O41" s="27"/>
      <c r="P41" s="27"/>
      <c r="Q41" s="27"/>
      <c r="R41" s="27"/>
    </row>
    <row r="42" spans="1:18" x14ac:dyDescent="0.25">
      <c r="A42" s="27"/>
      <c r="B42" s="27"/>
      <c r="C42" s="27"/>
      <c r="D42" s="27"/>
      <c r="E42" s="27"/>
      <c r="F42" s="27"/>
      <c r="G42" s="27"/>
      <c r="H42" s="27"/>
      <c r="I42" s="27"/>
      <c r="J42" s="27"/>
      <c r="K42" s="27"/>
      <c r="L42" s="27"/>
      <c r="M42" s="27"/>
      <c r="N42" s="27"/>
      <c r="O42" s="27"/>
      <c r="P42" s="27"/>
      <c r="Q42" s="27"/>
      <c r="R42" s="27"/>
    </row>
    <row r="43" spans="1:18" x14ac:dyDescent="0.25">
      <c r="A43" s="27"/>
      <c r="B43" s="27"/>
      <c r="C43" s="27"/>
      <c r="D43" s="27"/>
      <c r="E43" s="27"/>
      <c r="F43" s="27"/>
      <c r="G43" s="27"/>
      <c r="H43" s="27"/>
      <c r="I43" s="27"/>
      <c r="J43" s="27"/>
      <c r="K43" s="27"/>
      <c r="L43" s="27"/>
      <c r="M43" s="27"/>
      <c r="N43" s="27"/>
      <c r="O43" s="27"/>
      <c r="P43" s="27"/>
      <c r="Q43" s="27"/>
      <c r="R43" s="27"/>
    </row>
    <row r="44" spans="1:18" x14ac:dyDescent="0.25">
      <c r="A44" s="27"/>
      <c r="B44" s="27"/>
      <c r="C44" s="27"/>
      <c r="D44" s="27"/>
      <c r="E44" s="27"/>
      <c r="F44" s="27"/>
      <c r="G44" s="27"/>
      <c r="H44" s="27"/>
      <c r="I44" s="27"/>
      <c r="J44" s="27"/>
      <c r="K44" s="27"/>
      <c r="L44" s="27"/>
      <c r="M44" s="27"/>
      <c r="N44" s="27"/>
      <c r="O44" s="27"/>
      <c r="P44" s="27"/>
      <c r="Q44" s="27"/>
      <c r="R44" s="27"/>
    </row>
  </sheetData>
  <mergeCells count="1">
    <mergeCell ref="A35:R44"/>
  </mergeCells>
  <pageMargins left="0.45" right="0.45" top="0.5" bottom="0.5" header="0.3" footer="0.3"/>
  <pageSetup scale="50" fitToHeight="0" orientation="landscape" blackAndWhite="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R61"/>
  <sheetViews>
    <sheetView showGridLines="0" zoomScale="85" zoomScaleNormal="85" workbookViewId="0"/>
  </sheetViews>
  <sheetFormatPr defaultRowHeight="15" x14ac:dyDescent="0.25"/>
  <cols>
    <col min="1" max="2" width="2.85546875" style="4" customWidth="1"/>
    <col min="3" max="3" width="10.140625" style="4" customWidth="1"/>
    <col min="4" max="4" width="13" style="4" customWidth="1"/>
    <col min="5" max="5" width="2.85546875" style="4" customWidth="1"/>
    <col min="6" max="18" width="17.140625" style="4" customWidth="1"/>
    <col min="19" max="16384" width="9.140625" style="4"/>
  </cols>
  <sheetData>
    <row r="1" spans="1:18" x14ac:dyDescent="0.25">
      <c r="A1" s="3" t="s">
        <v>0</v>
      </c>
      <c r="R1" s="14" t="str">
        <f>Summary!$R$1</f>
        <v>IDORRPT1</v>
      </c>
    </row>
    <row r="2" spans="1:18" x14ac:dyDescent="0.25">
      <c r="A2" s="3" t="s">
        <v>1</v>
      </c>
      <c r="R2" s="14" t="str">
        <f>Summary!$R$2</f>
        <v>Printed by the authority of the State of Illinois - web only, 1, 10/2026</v>
      </c>
    </row>
    <row r="3" spans="1:18" x14ac:dyDescent="0.25">
      <c r="A3" s="3" t="str">
        <f>IF(ISBLANK(Summary!A3),"",Summary!A3)</f>
        <v>FISCAL YEAR 2027</v>
      </c>
      <c r="R3" s="14" t="str">
        <f>Summary!$R$3</f>
        <v>https://tax.illinois.gov/research/taxstats.html</v>
      </c>
    </row>
    <row r="5" spans="1:18" x14ac:dyDescent="0.25">
      <c r="F5" s="26" t="s">
        <v>75</v>
      </c>
      <c r="G5" s="26"/>
      <c r="H5" s="26"/>
      <c r="I5" s="26"/>
      <c r="J5" s="26"/>
      <c r="K5" s="26"/>
      <c r="L5" s="26"/>
      <c r="M5" s="26"/>
      <c r="N5" s="26"/>
      <c r="O5" s="26"/>
      <c r="P5" s="26"/>
      <c r="Q5" s="26"/>
      <c r="R5" s="26"/>
    </row>
    <row r="6" spans="1:18" x14ac:dyDescent="0.25">
      <c r="F6" s="5">
        <f>IF(ISBLANK(Summary!F6),"",Summary!F6)</f>
        <v>46234</v>
      </c>
      <c r="G6" s="5">
        <f>IF(ISBLANK(Summary!G6),"",Summary!G6)</f>
        <v>46265</v>
      </c>
      <c r="H6" s="5">
        <f>IF(ISBLANK(Summary!H6),"",Summary!H6)</f>
        <v>46295</v>
      </c>
      <c r="I6" s="5" t="str">
        <f>IF(ISBLANK(Summary!I6),"",Summary!I6)</f>
        <v/>
      </c>
      <c r="J6" s="5" t="str">
        <f>IF(ISBLANK(Summary!J6),"",Summary!J6)</f>
        <v/>
      </c>
      <c r="K6" s="5" t="str">
        <f>IF(ISBLANK(Summary!K6),"",Summary!K6)</f>
        <v/>
      </c>
      <c r="L6" s="5" t="str">
        <f>IF(ISBLANK(Summary!L6),"",Summary!L6)</f>
        <v/>
      </c>
      <c r="M6" s="5" t="str">
        <f>IF(ISBLANK(Summary!M6),"",Summary!M6)</f>
        <v/>
      </c>
      <c r="N6" s="5" t="str">
        <f>IF(ISBLANK(Summary!N6),"",Summary!N6)</f>
        <v/>
      </c>
      <c r="O6" s="5" t="str">
        <f>IF(ISBLANK(Summary!O6),"",Summary!O6)</f>
        <v/>
      </c>
      <c r="P6" s="5" t="str">
        <f>IF(ISBLANK(Summary!P6),"",Summary!P6)</f>
        <v/>
      </c>
      <c r="Q6" s="5" t="str">
        <f>IF(ISBLANK(Summary!Q6),"",Summary!Q6)</f>
        <v/>
      </c>
      <c r="R6" s="6" t="s">
        <v>5</v>
      </c>
    </row>
    <row r="8" spans="1:18" x14ac:dyDescent="0.25">
      <c r="A8" s="4" t="s">
        <v>10</v>
      </c>
    </row>
    <row r="9" spans="1:18" x14ac:dyDescent="0.25">
      <c r="B9" s="4" t="s">
        <v>82</v>
      </c>
      <c r="F9" s="1">
        <v>7022.19</v>
      </c>
      <c r="G9" s="1">
        <v>5480.97</v>
      </c>
      <c r="H9" s="1">
        <v>8189.19</v>
      </c>
      <c r="I9" s="1">
        <v>0</v>
      </c>
      <c r="J9" s="1">
        <v>0</v>
      </c>
      <c r="K9" s="1">
        <v>0</v>
      </c>
      <c r="L9" s="1">
        <v>0</v>
      </c>
      <c r="M9" s="1">
        <v>0</v>
      </c>
      <c r="N9" s="1">
        <v>0</v>
      </c>
      <c r="O9" s="1">
        <v>0</v>
      </c>
      <c r="P9" s="1">
        <v>0</v>
      </c>
      <c r="Q9" s="1">
        <v>0</v>
      </c>
      <c r="R9" s="7">
        <f t="shared" ref="R9:R23" si="0">ROUND(SUM(F9:Q9),2)</f>
        <v>20692.349999999999</v>
      </c>
    </row>
    <row r="10" spans="1:18" x14ac:dyDescent="0.25">
      <c r="B10" s="4" t="s">
        <v>136</v>
      </c>
      <c r="F10" s="1">
        <v>402766.68</v>
      </c>
      <c r="G10" s="1">
        <v>17845.48</v>
      </c>
      <c r="H10" s="1">
        <v>12740.47</v>
      </c>
      <c r="I10" s="1">
        <v>0</v>
      </c>
      <c r="J10" s="1">
        <v>0</v>
      </c>
      <c r="K10" s="1">
        <v>0</v>
      </c>
      <c r="L10" s="1">
        <v>0</v>
      </c>
      <c r="M10" s="1">
        <v>0</v>
      </c>
      <c r="N10" s="1">
        <v>0</v>
      </c>
      <c r="O10" s="1">
        <v>0</v>
      </c>
      <c r="P10" s="1">
        <v>0</v>
      </c>
      <c r="Q10" s="1">
        <v>0</v>
      </c>
      <c r="R10" s="7">
        <f t="shared" si="0"/>
        <v>433352.63</v>
      </c>
    </row>
    <row r="11" spans="1:18" x14ac:dyDescent="0.25">
      <c r="B11" s="4" t="s">
        <v>137</v>
      </c>
      <c r="F11" s="1">
        <v>1641.9</v>
      </c>
      <c r="G11" s="1">
        <v>150</v>
      </c>
      <c r="H11" s="1">
        <v>199.85</v>
      </c>
      <c r="I11" s="1">
        <v>0</v>
      </c>
      <c r="J11" s="1">
        <v>0</v>
      </c>
      <c r="K11" s="1">
        <v>0</v>
      </c>
      <c r="L11" s="1">
        <v>0</v>
      </c>
      <c r="M11" s="1">
        <v>0</v>
      </c>
      <c r="N11" s="1">
        <v>0</v>
      </c>
      <c r="O11" s="1">
        <v>0</v>
      </c>
      <c r="P11" s="1">
        <v>0</v>
      </c>
      <c r="Q11" s="1">
        <v>0</v>
      </c>
      <c r="R11" s="7">
        <f t="shared" si="0"/>
        <v>1991.75</v>
      </c>
    </row>
    <row r="12" spans="1:18" x14ac:dyDescent="0.25">
      <c r="B12" s="4" t="s">
        <v>138</v>
      </c>
      <c r="F12" s="1">
        <v>21500</v>
      </c>
      <c r="G12" s="1">
        <v>20000</v>
      </c>
      <c r="H12" s="1">
        <v>16000</v>
      </c>
      <c r="I12" s="1">
        <v>0</v>
      </c>
      <c r="J12" s="1">
        <v>0</v>
      </c>
      <c r="K12" s="1">
        <v>0</v>
      </c>
      <c r="L12" s="1">
        <v>0</v>
      </c>
      <c r="M12" s="1">
        <v>0</v>
      </c>
      <c r="N12" s="1">
        <v>0</v>
      </c>
      <c r="O12" s="1">
        <v>0</v>
      </c>
      <c r="P12" s="1">
        <v>0</v>
      </c>
      <c r="Q12" s="1">
        <v>0</v>
      </c>
      <c r="R12" s="7">
        <f t="shared" si="0"/>
        <v>57500</v>
      </c>
    </row>
    <row r="13" spans="1:18" x14ac:dyDescent="0.25">
      <c r="B13" s="4" t="s">
        <v>139</v>
      </c>
      <c r="F13" s="1">
        <v>5000</v>
      </c>
      <c r="G13" s="1">
        <v>0</v>
      </c>
      <c r="H13" s="1">
        <v>0</v>
      </c>
      <c r="I13" s="1">
        <v>0</v>
      </c>
      <c r="J13" s="1">
        <v>0</v>
      </c>
      <c r="K13" s="1">
        <v>0</v>
      </c>
      <c r="L13" s="1">
        <v>0</v>
      </c>
      <c r="M13" s="1">
        <v>0</v>
      </c>
      <c r="N13" s="1">
        <v>0</v>
      </c>
      <c r="O13" s="1">
        <v>0</v>
      </c>
      <c r="P13" s="1">
        <v>0</v>
      </c>
      <c r="Q13" s="1">
        <v>0</v>
      </c>
      <c r="R13" s="7">
        <f t="shared" si="0"/>
        <v>5000</v>
      </c>
    </row>
    <row r="14" spans="1:18" x14ac:dyDescent="0.25">
      <c r="B14" s="4" t="s">
        <v>140</v>
      </c>
      <c r="F14" s="1">
        <v>232464.5</v>
      </c>
      <c r="G14" s="1">
        <v>6895.96</v>
      </c>
      <c r="H14" s="1">
        <v>16305.27</v>
      </c>
      <c r="I14" s="1">
        <v>0</v>
      </c>
      <c r="J14" s="1">
        <v>0</v>
      </c>
      <c r="K14" s="1">
        <v>0</v>
      </c>
      <c r="L14" s="1">
        <v>0</v>
      </c>
      <c r="M14" s="1">
        <v>0</v>
      </c>
      <c r="N14" s="1">
        <v>0</v>
      </c>
      <c r="O14" s="1">
        <v>0</v>
      </c>
      <c r="P14" s="1">
        <v>0</v>
      </c>
      <c r="Q14" s="1">
        <v>0</v>
      </c>
      <c r="R14" s="7">
        <f t="shared" si="0"/>
        <v>255665.73</v>
      </c>
    </row>
    <row r="15" spans="1:18" x14ac:dyDescent="0.25">
      <c r="B15" s="4" t="s">
        <v>141</v>
      </c>
      <c r="F15" s="1">
        <v>3963.87</v>
      </c>
      <c r="G15" s="1">
        <v>9215.08</v>
      </c>
      <c r="H15" s="1">
        <v>6381.4</v>
      </c>
      <c r="I15" s="1">
        <v>0</v>
      </c>
      <c r="J15" s="1">
        <v>0</v>
      </c>
      <c r="K15" s="1">
        <v>0</v>
      </c>
      <c r="L15" s="1">
        <v>0</v>
      </c>
      <c r="M15" s="1">
        <v>0</v>
      </c>
      <c r="N15" s="1">
        <v>0</v>
      </c>
      <c r="O15" s="1">
        <v>0</v>
      </c>
      <c r="P15" s="1">
        <v>0</v>
      </c>
      <c r="Q15" s="1">
        <v>0</v>
      </c>
      <c r="R15" s="7">
        <f t="shared" si="0"/>
        <v>19560.349999999999</v>
      </c>
    </row>
    <row r="16" spans="1:18" x14ac:dyDescent="0.25">
      <c r="B16" s="4" t="s">
        <v>142</v>
      </c>
      <c r="F16" s="1">
        <v>1000</v>
      </c>
      <c r="G16" s="1">
        <v>1000</v>
      </c>
      <c r="H16" s="1">
        <v>400</v>
      </c>
      <c r="I16" s="1">
        <v>0</v>
      </c>
      <c r="J16" s="1">
        <v>0</v>
      </c>
      <c r="K16" s="1">
        <v>0</v>
      </c>
      <c r="L16" s="1">
        <v>0</v>
      </c>
      <c r="M16" s="1">
        <v>0</v>
      </c>
      <c r="N16" s="1">
        <v>0</v>
      </c>
      <c r="O16" s="1">
        <v>0</v>
      </c>
      <c r="P16" s="1">
        <v>0</v>
      </c>
      <c r="Q16" s="1">
        <v>0</v>
      </c>
      <c r="R16" s="7">
        <f t="shared" si="0"/>
        <v>2400</v>
      </c>
    </row>
    <row r="17" spans="1:18" x14ac:dyDescent="0.25">
      <c r="B17" s="4" t="s">
        <v>143</v>
      </c>
      <c r="F17" s="1">
        <v>7000</v>
      </c>
      <c r="G17" s="1">
        <v>6800</v>
      </c>
      <c r="H17" s="1">
        <v>3800</v>
      </c>
      <c r="I17" s="1">
        <v>0</v>
      </c>
      <c r="J17" s="1">
        <v>0</v>
      </c>
      <c r="K17" s="1">
        <v>0</v>
      </c>
      <c r="L17" s="1">
        <v>0</v>
      </c>
      <c r="M17" s="1">
        <v>0</v>
      </c>
      <c r="N17" s="1">
        <v>0</v>
      </c>
      <c r="O17" s="1">
        <v>0</v>
      </c>
      <c r="P17" s="1">
        <v>0</v>
      </c>
      <c r="Q17" s="1">
        <v>0</v>
      </c>
      <c r="R17" s="7">
        <f t="shared" si="0"/>
        <v>17600</v>
      </c>
    </row>
    <row r="18" spans="1:18" x14ac:dyDescent="0.25">
      <c r="B18" s="4" t="s">
        <v>144</v>
      </c>
      <c r="F18" s="1">
        <v>1800</v>
      </c>
      <c r="G18" s="1">
        <v>2550</v>
      </c>
      <c r="H18" s="1">
        <v>2100</v>
      </c>
      <c r="I18" s="1">
        <v>0</v>
      </c>
      <c r="J18" s="1">
        <v>0</v>
      </c>
      <c r="K18" s="1">
        <v>0</v>
      </c>
      <c r="L18" s="1">
        <v>0</v>
      </c>
      <c r="M18" s="1">
        <v>0</v>
      </c>
      <c r="N18" s="1">
        <v>0</v>
      </c>
      <c r="O18" s="1">
        <v>0</v>
      </c>
      <c r="P18" s="1">
        <v>0</v>
      </c>
      <c r="Q18" s="1">
        <v>0</v>
      </c>
      <c r="R18" s="7">
        <f t="shared" si="0"/>
        <v>6450</v>
      </c>
    </row>
    <row r="19" spans="1:18" x14ac:dyDescent="0.25">
      <c r="B19" s="4" t="s">
        <v>145</v>
      </c>
      <c r="F19" s="1">
        <v>6050</v>
      </c>
      <c r="G19" s="1">
        <v>6450</v>
      </c>
      <c r="H19" s="1">
        <v>3600</v>
      </c>
      <c r="I19" s="1">
        <v>0</v>
      </c>
      <c r="J19" s="1">
        <v>0</v>
      </c>
      <c r="K19" s="1">
        <v>0</v>
      </c>
      <c r="L19" s="1">
        <v>0</v>
      </c>
      <c r="M19" s="1">
        <v>0</v>
      </c>
      <c r="N19" s="1">
        <v>0</v>
      </c>
      <c r="O19" s="1">
        <v>0</v>
      </c>
      <c r="P19" s="1">
        <v>0</v>
      </c>
      <c r="Q19" s="1">
        <v>0</v>
      </c>
      <c r="R19" s="7">
        <f t="shared" si="0"/>
        <v>16100</v>
      </c>
    </row>
    <row r="20" spans="1:18" x14ac:dyDescent="0.25">
      <c r="B20" s="4" t="s">
        <v>146</v>
      </c>
      <c r="F20" s="1">
        <v>12626.16</v>
      </c>
      <c r="G20" s="1">
        <v>10911.22</v>
      </c>
      <c r="H20" s="1">
        <v>9825.36</v>
      </c>
      <c r="I20" s="1">
        <v>0</v>
      </c>
      <c r="J20" s="1">
        <v>0</v>
      </c>
      <c r="K20" s="1">
        <v>0</v>
      </c>
      <c r="L20" s="1">
        <v>0</v>
      </c>
      <c r="M20" s="1">
        <v>0</v>
      </c>
      <c r="N20" s="1">
        <v>0</v>
      </c>
      <c r="O20" s="1">
        <v>0</v>
      </c>
      <c r="P20" s="1">
        <v>0</v>
      </c>
      <c r="Q20" s="1">
        <v>0</v>
      </c>
      <c r="R20" s="7">
        <f t="shared" si="0"/>
        <v>33362.74</v>
      </c>
    </row>
    <row r="21" spans="1:18" x14ac:dyDescent="0.25">
      <c r="B21" s="4" t="s">
        <v>147</v>
      </c>
      <c r="F21" s="1">
        <v>1500</v>
      </c>
      <c r="G21" s="1">
        <v>0</v>
      </c>
      <c r="H21" s="1">
        <v>0</v>
      </c>
      <c r="I21" s="1">
        <v>0</v>
      </c>
      <c r="J21" s="1">
        <v>0</v>
      </c>
      <c r="K21" s="1">
        <v>0</v>
      </c>
      <c r="L21" s="1">
        <v>0</v>
      </c>
      <c r="M21" s="1">
        <v>0</v>
      </c>
      <c r="N21" s="1">
        <v>0</v>
      </c>
      <c r="O21" s="1">
        <v>0</v>
      </c>
      <c r="P21" s="1">
        <v>0</v>
      </c>
      <c r="Q21" s="1">
        <v>0</v>
      </c>
      <c r="R21" s="7">
        <f t="shared" si="0"/>
        <v>1500</v>
      </c>
    </row>
    <row r="22" spans="1:18" x14ac:dyDescent="0.25">
      <c r="B22" s="4" t="s">
        <v>148</v>
      </c>
      <c r="F22" s="1">
        <v>0</v>
      </c>
      <c r="G22" s="1">
        <v>0</v>
      </c>
      <c r="H22" s="1">
        <v>0</v>
      </c>
      <c r="I22" s="1">
        <v>0</v>
      </c>
      <c r="J22" s="1">
        <v>0</v>
      </c>
      <c r="K22" s="1">
        <v>0</v>
      </c>
      <c r="L22" s="1">
        <v>0</v>
      </c>
      <c r="M22" s="1">
        <v>0</v>
      </c>
      <c r="N22" s="1">
        <v>0</v>
      </c>
      <c r="O22" s="1">
        <v>0</v>
      </c>
      <c r="P22" s="1">
        <v>0</v>
      </c>
      <c r="Q22" s="1">
        <v>0</v>
      </c>
      <c r="R22" s="7">
        <f>ROUND(SUM(F22:Q22),2)</f>
        <v>0</v>
      </c>
    </row>
    <row r="23" spans="1:18" x14ac:dyDescent="0.25">
      <c r="B23" s="4" t="s">
        <v>149</v>
      </c>
      <c r="F23" s="2">
        <v>525282</v>
      </c>
      <c r="G23" s="2">
        <v>68694</v>
      </c>
      <c r="H23" s="2">
        <v>6957</v>
      </c>
      <c r="I23" s="2">
        <v>0</v>
      </c>
      <c r="J23" s="2">
        <v>0</v>
      </c>
      <c r="K23" s="2">
        <v>0</v>
      </c>
      <c r="L23" s="2">
        <v>0</v>
      </c>
      <c r="M23" s="2">
        <v>0</v>
      </c>
      <c r="N23" s="2">
        <v>0</v>
      </c>
      <c r="O23" s="2">
        <v>0</v>
      </c>
      <c r="P23" s="2">
        <v>0</v>
      </c>
      <c r="Q23" s="2">
        <v>0</v>
      </c>
      <c r="R23" s="8">
        <f t="shared" si="0"/>
        <v>600933</v>
      </c>
    </row>
    <row r="24" spans="1:18" x14ac:dyDescent="0.25">
      <c r="F24" s="9">
        <f>ROUND(SUM(F9:F23),2)</f>
        <v>1229617.3</v>
      </c>
      <c r="G24" s="9">
        <f t="shared" ref="G24:R24" si="1">ROUND(SUM(G9:G23),2)</f>
        <v>155992.71</v>
      </c>
      <c r="H24" s="9">
        <f t="shared" si="1"/>
        <v>86498.54</v>
      </c>
      <c r="I24" s="9">
        <f t="shared" si="1"/>
        <v>0</v>
      </c>
      <c r="J24" s="9">
        <f t="shared" si="1"/>
        <v>0</v>
      </c>
      <c r="K24" s="9">
        <f t="shared" si="1"/>
        <v>0</v>
      </c>
      <c r="L24" s="9">
        <f t="shared" si="1"/>
        <v>0</v>
      </c>
      <c r="M24" s="9">
        <f t="shared" si="1"/>
        <v>0</v>
      </c>
      <c r="N24" s="9">
        <f t="shared" si="1"/>
        <v>0</v>
      </c>
      <c r="O24" s="9">
        <f t="shared" si="1"/>
        <v>0</v>
      </c>
      <c r="P24" s="9">
        <f t="shared" si="1"/>
        <v>0</v>
      </c>
      <c r="Q24" s="9">
        <f t="shared" si="1"/>
        <v>0</v>
      </c>
      <c r="R24" s="9">
        <f t="shared" si="1"/>
        <v>1472108.55</v>
      </c>
    </row>
    <row r="26" spans="1:18" x14ac:dyDescent="0.25">
      <c r="A26" s="4" t="s">
        <v>4</v>
      </c>
    </row>
    <row r="27" spans="1:18" x14ac:dyDescent="0.25">
      <c r="B27" s="4" t="s">
        <v>12</v>
      </c>
    </row>
    <row r="28" spans="1:18" x14ac:dyDescent="0.25">
      <c r="B28" s="4" t="s">
        <v>13</v>
      </c>
    </row>
    <row r="29" spans="1:18" x14ac:dyDescent="0.25">
      <c r="C29" s="4" t="s">
        <v>7</v>
      </c>
      <c r="F29" s="9">
        <v>293635.63</v>
      </c>
      <c r="G29" s="9">
        <v>42856.41</v>
      </c>
      <c r="H29" s="9">
        <v>18989.689999999999</v>
      </c>
      <c r="I29" s="9">
        <v>0</v>
      </c>
      <c r="J29" s="9">
        <v>0</v>
      </c>
      <c r="K29" s="9">
        <v>0</v>
      </c>
      <c r="L29" s="9">
        <v>0</v>
      </c>
      <c r="M29" s="9">
        <v>0</v>
      </c>
      <c r="N29" s="9">
        <v>0</v>
      </c>
      <c r="O29" s="9">
        <v>0</v>
      </c>
      <c r="P29" s="9">
        <v>0</v>
      </c>
      <c r="Q29" s="9">
        <v>0</v>
      </c>
      <c r="R29" s="7">
        <f>IF(ISNA(LOOKUP(2,1/(F6:Q6&lt;&gt;""),F29:Q29)),0,LOOKUP(2,1/(F6:Q6&lt;&gt;""),F29:Q29))</f>
        <v>18989.689999999999</v>
      </c>
    </row>
    <row r="30" spans="1:18" x14ac:dyDescent="0.25">
      <c r="C30" s="4" t="s">
        <v>8</v>
      </c>
      <c r="F30" s="2">
        <v>88464.1</v>
      </c>
      <c r="G30" s="2">
        <f t="shared" ref="G30:Q30" si="2">IF(G6="",0,F29)</f>
        <v>293635.63</v>
      </c>
      <c r="H30" s="2">
        <f t="shared" si="2"/>
        <v>42856.41</v>
      </c>
      <c r="I30" s="2">
        <f t="shared" si="2"/>
        <v>0</v>
      </c>
      <c r="J30" s="2">
        <f t="shared" si="2"/>
        <v>0</v>
      </c>
      <c r="K30" s="2">
        <f t="shared" si="2"/>
        <v>0</v>
      </c>
      <c r="L30" s="2">
        <f t="shared" si="2"/>
        <v>0</v>
      </c>
      <c r="M30" s="2">
        <f t="shared" si="2"/>
        <v>0</v>
      </c>
      <c r="N30" s="2">
        <f t="shared" si="2"/>
        <v>0</v>
      </c>
      <c r="O30" s="2">
        <f t="shared" si="2"/>
        <v>0</v>
      </c>
      <c r="P30" s="2">
        <f t="shared" si="2"/>
        <v>0</v>
      </c>
      <c r="Q30" s="2">
        <f t="shared" si="2"/>
        <v>0</v>
      </c>
      <c r="R30" s="8">
        <f>F30</f>
        <v>88464.1</v>
      </c>
    </row>
    <row r="31" spans="1:18" x14ac:dyDescent="0.25">
      <c r="C31" s="4" t="s">
        <v>9</v>
      </c>
      <c r="F31" s="7">
        <f>ROUND(F29-F30,2)</f>
        <v>205171.53</v>
      </c>
      <c r="G31" s="7">
        <f t="shared" ref="G31:R31" si="3">ROUND(G29-G30,2)</f>
        <v>-250779.22</v>
      </c>
      <c r="H31" s="7">
        <f t="shared" si="3"/>
        <v>-23866.720000000001</v>
      </c>
      <c r="I31" s="7">
        <f t="shared" si="3"/>
        <v>0</v>
      </c>
      <c r="J31" s="7">
        <f t="shared" si="3"/>
        <v>0</v>
      </c>
      <c r="K31" s="7">
        <f t="shared" si="3"/>
        <v>0</v>
      </c>
      <c r="L31" s="7">
        <f t="shared" si="3"/>
        <v>0</v>
      </c>
      <c r="M31" s="7">
        <f t="shared" si="3"/>
        <v>0</v>
      </c>
      <c r="N31" s="7">
        <f t="shared" si="3"/>
        <v>0</v>
      </c>
      <c r="O31" s="7">
        <f t="shared" si="3"/>
        <v>0</v>
      </c>
      <c r="P31" s="7">
        <f t="shared" si="3"/>
        <v>0</v>
      </c>
      <c r="Q31" s="7">
        <f t="shared" si="3"/>
        <v>0</v>
      </c>
      <c r="R31" s="7">
        <f t="shared" si="3"/>
        <v>-69474.41</v>
      </c>
    </row>
    <row r="33" spans="1:18" x14ac:dyDescent="0.25">
      <c r="A33" s="4" t="s">
        <v>11</v>
      </c>
    </row>
    <row r="34" spans="1:18" x14ac:dyDescent="0.25">
      <c r="B34" s="6"/>
      <c r="C34" s="6" t="s">
        <v>3</v>
      </c>
      <c r="D34" s="6" t="s">
        <v>2</v>
      </c>
    </row>
    <row r="35" spans="1:18" x14ac:dyDescent="0.25">
      <c r="C35" s="11" t="s">
        <v>307</v>
      </c>
      <c r="D35" s="11" t="s">
        <v>190</v>
      </c>
      <c r="F35" s="1">
        <v>9200</v>
      </c>
      <c r="G35" s="1">
        <v>7400</v>
      </c>
      <c r="H35" s="1">
        <v>8600</v>
      </c>
      <c r="I35" s="1">
        <v>0</v>
      </c>
      <c r="J35" s="1">
        <v>0</v>
      </c>
      <c r="K35" s="1">
        <v>0</v>
      </c>
      <c r="L35" s="1">
        <v>0</v>
      </c>
      <c r="M35" s="1">
        <v>0</v>
      </c>
      <c r="N35" s="1">
        <v>0</v>
      </c>
      <c r="O35" s="1">
        <v>0</v>
      </c>
      <c r="P35" s="1">
        <v>0</v>
      </c>
      <c r="Q35" s="1">
        <v>0</v>
      </c>
      <c r="R35" s="7">
        <f t="shared" ref="R35:R43" si="4">ROUND(SUM(F35:Q35),2)</f>
        <v>25200</v>
      </c>
    </row>
    <row r="36" spans="1:18" x14ac:dyDescent="0.25">
      <c r="C36" s="11" t="s">
        <v>308</v>
      </c>
      <c r="D36" s="11" t="s">
        <v>309</v>
      </c>
      <c r="F36" s="1">
        <v>8350</v>
      </c>
      <c r="G36" s="1">
        <v>2900</v>
      </c>
      <c r="H36" s="1">
        <v>6250</v>
      </c>
      <c r="I36" s="1">
        <v>0</v>
      </c>
      <c r="J36" s="1">
        <v>0</v>
      </c>
      <c r="K36" s="1">
        <v>0</v>
      </c>
      <c r="L36" s="1">
        <v>0</v>
      </c>
      <c r="M36" s="1">
        <v>0</v>
      </c>
      <c r="N36" s="1">
        <v>0</v>
      </c>
      <c r="O36" s="1">
        <v>0</v>
      </c>
      <c r="P36" s="1">
        <v>0</v>
      </c>
      <c r="Q36" s="1">
        <v>0</v>
      </c>
      <c r="R36" s="7">
        <f t="shared" si="4"/>
        <v>17500</v>
      </c>
    </row>
    <row r="37" spans="1:18" x14ac:dyDescent="0.25">
      <c r="C37" s="11" t="s">
        <v>310</v>
      </c>
      <c r="D37" s="11" t="s">
        <v>263</v>
      </c>
      <c r="F37" s="1">
        <v>100259.08</v>
      </c>
      <c r="G37" s="1">
        <v>27040.17</v>
      </c>
      <c r="H37" s="1">
        <v>15237.84</v>
      </c>
      <c r="I37" s="1">
        <v>0</v>
      </c>
      <c r="J37" s="1">
        <v>0</v>
      </c>
      <c r="K37" s="1">
        <v>0</v>
      </c>
      <c r="L37" s="1">
        <v>0</v>
      </c>
      <c r="M37" s="1">
        <v>0</v>
      </c>
      <c r="N37" s="1">
        <v>0</v>
      </c>
      <c r="O37" s="1">
        <v>0</v>
      </c>
      <c r="P37" s="1">
        <v>0</v>
      </c>
      <c r="Q37" s="1">
        <v>0</v>
      </c>
      <c r="R37" s="7">
        <f t="shared" si="4"/>
        <v>142537.09</v>
      </c>
    </row>
    <row r="38" spans="1:18" x14ac:dyDescent="0.25">
      <c r="C38" s="11" t="s">
        <v>311</v>
      </c>
      <c r="D38" s="11" t="s">
        <v>198</v>
      </c>
      <c r="F38" s="1">
        <v>100259.02</v>
      </c>
      <c r="G38" s="1">
        <v>27040.17</v>
      </c>
      <c r="H38" s="1">
        <v>15237.84</v>
      </c>
      <c r="I38" s="1">
        <v>0</v>
      </c>
      <c r="J38" s="1">
        <v>0</v>
      </c>
      <c r="K38" s="1">
        <v>0</v>
      </c>
      <c r="L38" s="1">
        <v>0</v>
      </c>
      <c r="M38" s="1">
        <v>0</v>
      </c>
      <c r="N38" s="1">
        <v>0</v>
      </c>
      <c r="O38" s="1">
        <v>0</v>
      </c>
      <c r="P38" s="1">
        <v>0</v>
      </c>
      <c r="Q38" s="1">
        <v>0</v>
      </c>
      <c r="R38" s="7">
        <f t="shared" si="4"/>
        <v>142537.03</v>
      </c>
    </row>
    <row r="39" spans="1:18" x14ac:dyDescent="0.25">
      <c r="C39" s="11" t="s">
        <v>312</v>
      </c>
      <c r="D39" s="11" t="s">
        <v>309</v>
      </c>
      <c r="F39" s="1">
        <v>17235.43</v>
      </c>
      <c r="G39" s="1">
        <v>8239.27</v>
      </c>
      <c r="H39" s="1">
        <v>13349.36</v>
      </c>
      <c r="I39" s="1">
        <v>0</v>
      </c>
      <c r="J39" s="1">
        <v>0</v>
      </c>
      <c r="K39" s="1">
        <v>0</v>
      </c>
      <c r="L39" s="1">
        <v>0</v>
      </c>
      <c r="M39" s="1">
        <v>0</v>
      </c>
      <c r="N39" s="1">
        <v>0</v>
      </c>
      <c r="O39" s="1">
        <v>0</v>
      </c>
      <c r="P39" s="1">
        <v>0</v>
      </c>
      <c r="Q39" s="1">
        <v>0</v>
      </c>
      <c r="R39" s="7">
        <f t="shared" si="4"/>
        <v>38824.06</v>
      </c>
    </row>
    <row r="40" spans="1:18" x14ac:dyDescent="0.25">
      <c r="C40" s="11" t="s">
        <v>313</v>
      </c>
      <c r="D40" s="11" t="s">
        <v>190</v>
      </c>
      <c r="F40" s="1">
        <v>393657</v>
      </c>
      <c r="G40" s="1">
        <v>252897</v>
      </c>
      <c r="H40" s="1">
        <v>15544</v>
      </c>
      <c r="I40" s="1">
        <v>0</v>
      </c>
      <c r="J40" s="1">
        <v>0</v>
      </c>
      <c r="K40" s="1">
        <v>0</v>
      </c>
      <c r="L40" s="1">
        <v>0</v>
      </c>
      <c r="M40" s="1">
        <v>0</v>
      </c>
      <c r="N40" s="1">
        <v>0</v>
      </c>
      <c r="O40" s="1">
        <v>0</v>
      </c>
      <c r="P40" s="1">
        <v>0</v>
      </c>
      <c r="Q40" s="1">
        <v>0</v>
      </c>
      <c r="R40" s="7">
        <f t="shared" si="4"/>
        <v>662098</v>
      </c>
    </row>
    <row r="41" spans="1:18" x14ac:dyDescent="0.25">
      <c r="C41" s="11" t="s">
        <v>314</v>
      </c>
      <c r="D41" s="11" t="s">
        <v>309</v>
      </c>
      <c r="F41" s="1">
        <v>11762.5</v>
      </c>
      <c r="G41" s="1">
        <v>7750</v>
      </c>
      <c r="H41" s="1">
        <v>9000</v>
      </c>
      <c r="I41" s="1">
        <v>0</v>
      </c>
      <c r="J41" s="1">
        <v>0</v>
      </c>
      <c r="K41" s="1">
        <v>0</v>
      </c>
      <c r="L41" s="1">
        <v>0</v>
      </c>
      <c r="M41" s="1">
        <v>0</v>
      </c>
      <c r="N41" s="1">
        <v>0</v>
      </c>
      <c r="O41" s="1">
        <v>0</v>
      </c>
      <c r="P41" s="1">
        <v>0</v>
      </c>
      <c r="Q41" s="1">
        <v>0</v>
      </c>
      <c r="R41" s="7">
        <f t="shared" si="4"/>
        <v>28512.5</v>
      </c>
    </row>
    <row r="42" spans="1:18" x14ac:dyDescent="0.25">
      <c r="C42" s="11" t="s">
        <v>314</v>
      </c>
      <c r="D42" s="11" t="s">
        <v>198</v>
      </c>
      <c r="F42" s="1">
        <v>11762.5</v>
      </c>
      <c r="G42" s="1">
        <v>7750</v>
      </c>
      <c r="H42" s="1">
        <v>9000</v>
      </c>
      <c r="I42" s="1">
        <v>0</v>
      </c>
      <c r="J42" s="1">
        <v>0</v>
      </c>
      <c r="K42" s="1">
        <v>0</v>
      </c>
      <c r="L42" s="1">
        <v>0</v>
      </c>
      <c r="M42" s="1">
        <v>0</v>
      </c>
      <c r="N42" s="1">
        <v>0</v>
      </c>
      <c r="O42" s="1">
        <v>0</v>
      </c>
      <c r="P42" s="1">
        <v>0</v>
      </c>
      <c r="Q42" s="1">
        <v>0</v>
      </c>
      <c r="R42" s="7">
        <f>ROUND(SUM(F42:Q42),2)</f>
        <v>28512.5</v>
      </c>
    </row>
    <row r="43" spans="1:18" x14ac:dyDescent="0.25">
      <c r="C43" s="11" t="s">
        <v>315</v>
      </c>
      <c r="D43" s="11" t="s">
        <v>309</v>
      </c>
      <c r="F43" s="1">
        <v>185980.12</v>
      </c>
      <c r="G43" s="1">
        <v>32877.67</v>
      </c>
      <c r="H43" s="1">
        <v>9073.09</v>
      </c>
      <c r="I43" s="1">
        <v>0</v>
      </c>
      <c r="J43" s="1">
        <v>0</v>
      </c>
      <c r="K43" s="1">
        <v>0</v>
      </c>
      <c r="L43" s="1">
        <v>0</v>
      </c>
      <c r="M43" s="1">
        <v>0</v>
      </c>
      <c r="N43" s="1">
        <v>0</v>
      </c>
      <c r="O43" s="1">
        <v>0</v>
      </c>
      <c r="P43" s="1">
        <v>0</v>
      </c>
      <c r="Q43" s="1">
        <v>0</v>
      </c>
      <c r="R43" s="7">
        <f t="shared" si="4"/>
        <v>227930.88</v>
      </c>
    </row>
    <row r="44" spans="1:18" x14ac:dyDescent="0.25">
      <c r="C44" s="11" t="s">
        <v>315</v>
      </c>
      <c r="D44" s="11" t="s">
        <v>198</v>
      </c>
      <c r="F44" s="2">
        <v>185980.12</v>
      </c>
      <c r="G44" s="2">
        <v>32877.65</v>
      </c>
      <c r="H44" s="2">
        <v>9073.1299999999992</v>
      </c>
      <c r="I44" s="2">
        <v>0</v>
      </c>
      <c r="J44" s="2">
        <v>0</v>
      </c>
      <c r="K44" s="2">
        <v>0</v>
      </c>
      <c r="L44" s="2">
        <v>0</v>
      </c>
      <c r="M44" s="2">
        <v>0</v>
      </c>
      <c r="N44" s="2">
        <v>0</v>
      </c>
      <c r="O44" s="2">
        <v>0</v>
      </c>
      <c r="P44" s="2">
        <v>0</v>
      </c>
      <c r="Q44" s="2">
        <v>0</v>
      </c>
      <c r="R44" s="8">
        <f>ROUND(SUM(F44:Q44),2)</f>
        <v>227930.9</v>
      </c>
    </row>
    <row r="45" spans="1:18" x14ac:dyDescent="0.25">
      <c r="F45" s="7">
        <f t="shared" ref="F45:R45" si="5">ROUND(SUM(F35:F44),2)</f>
        <v>1024445.77</v>
      </c>
      <c r="G45" s="7">
        <f t="shared" si="5"/>
        <v>406771.93</v>
      </c>
      <c r="H45" s="7">
        <f t="shared" si="5"/>
        <v>110365.26</v>
      </c>
      <c r="I45" s="7">
        <f t="shared" si="5"/>
        <v>0</v>
      </c>
      <c r="J45" s="7">
        <f t="shared" si="5"/>
        <v>0</v>
      </c>
      <c r="K45" s="7">
        <f t="shared" si="5"/>
        <v>0</v>
      </c>
      <c r="L45" s="7">
        <f t="shared" si="5"/>
        <v>0</v>
      </c>
      <c r="M45" s="7">
        <f t="shared" si="5"/>
        <v>0</v>
      </c>
      <c r="N45" s="7">
        <f t="shared" si="5"/>
        <v>0</v>
      </c>
      <c r="O45" s="7">
        <f t="shared" si="5"/>
        <v>0</v>
      </c>
      <c r="P45" s="7">
        <f t="shared" si="5"/>
        <v>0</v>
      </c>
      <c r="Q45" s="7">
        <f t="shared" si="5"/>
        <v>0</v>
      </c>
      <c r="R45" s="7">
        <f t="shared" si="5"/>
        <v>1541582.96</v>
      </c>
    </row>
    <row r="48" spans="1:18" ht="15.75" thickBot="1" x14ac:dyDescent="0.3">
      <c r="A48" s="4" t="s">
        <v>6</v>
      </c>
      <c r="F48" s="10">
        <f t="shared" ref="F48:R48" si="6">ROUND(F24-F31-F45,2)</f>
        <v>0</v>
      </c>
      <c r="G48" s="10">
        <f t="shared" si="6"/>
        <v>0</v>
      </c>
      <c r="H48" s="10">
        <f t="shared" si="6"/>
        <v>0</v>
      </c>
      <c r="I48" s="10">
        <f t="shared" si="6"/>
        <v>0</v>
      </c>
      <c r="J48" s="10">
        <f t="shared" si="6"/>
        <v>0</v>
      </c>
      <c r="K48" s="10">
        <f t="shared" si="6"/>
        <v>0</v>
      </c>
      <c r="L48" s="10">
        <f t="shared" si="6"/>
        <v>0</v>
      </c>
      <c r="M48" s="10">
        <f t="shared" si="6"/>
        <v>0</v>
      </c>
      <c r="N48" s="10">
        <f t="shared" si="6"/>
        <v>0</v>
      </c>
      <c r="O48" s="10">
        <f t="shared" si="6"/>
        <v>0</v>
      </c>
      <c r="P48" s="10">
        <f t="shared" si="6"/>
        <v>0</v>
      </c>
      <c r="Q48" s="10">
        <f t="shared" si="6"/>
        <v>0</v>
      </c>
      <c r="R48" s="10">
        <f t="shared" si="6"/>
        <v>0</v>
      </c>
    </row>
    <row r="49" spans="1:18" ht="15.75" thickTop="1" x14ac:dyDescent="0.25"/>
    <row r="51" spans="1:18" x14ac:dyDescent="0.25">
      <c r="A51" s="4" t="s">
        <v>57</v>
      </c>
    </row>
    <row r="52" spans="1:18" ht="15" customHeight="1" x14ac:dyDescent="0.25">
      <c r="A52" s="27" t="s">
        <v>72</v>
      </c>
      <c r="B52" s="27"/>
      <c r="C52" s="27"/>
      <c r="D52" s="27"/>
      <c r="E52" s="27"/>
      <c r="F52" s="27"/>
      <c r="G52" s="27"/>
      <c r="H52" s="27"/>
      <c r="I52" s="27"/>
      <c r="J52" s="27"/>
      <c r="K52" s="27"/>
      <c r="L52" s="27"/>
      <c r="M52" s="27"/>
      <c r="N52" s="27"/>
      <c r="O52" s="27"/>
      <c r="P52" s="27"/>
      <c r="Q52" s="27"/>
      <c r="R52" s="27"/>
    </row>
    <row r="53" spans="1:18" x14ac:dyDescent="0.25">
      <c r="A53" s="27"/>
      <c r="B53" s="27"/>
      <c r="C53" s="27"/>
      <c r="D53" s="27"/>
      <c r="E53" s="27"/>
      <c r="F53" s="27"/>
      <c r="G53" s="27"/>
      <c r="H53" s="27"/>
      <c r="I53" s="27"/>
      <c r="J53" s="27"/>
      <c r="K53" s="27"/>
      <c r="L53" s="27"/>
      <c r="M53" s="27"/>
      <c r="N53" s="27"/>
      <c r="O53" s="27"/>
      <c r="P53" s="27"/>
      <c r="Q53" s="27"/>
      <c r="R53" s="27"/>
    </row>
    <row r="54" spans="1:18" x14ac:dyDescent="0.25">
      <c r="A54" s="27"/>
      <c r="B54" s="27"/>
      <c r="C54" s="27"/>
      <c r="D54" s="27"/>
      <c r="E54" s="27"/>
      <c r="F54" s="27"/>
      <c r="G54" s="27"/>
      <c r="H54" s="27"/>
      <c r="I54" s="27"/>
      <c r="J54" s="27"/>
      <c r="K54" s="27"/>
      <c r="L54" s="27"/>
      <c r="M54" s="27"/>
      <c r="N54" s="27"/>
      <c r="O54" s="27"/>
      <c r="P54" s="27"/>
      <c r="Q54" s="27"/>
      <c r="R54" s="27"/>
    </row>
    <row r="55" spans="1:18" x14ac:dyDescent="0.25">
      <c r="A55" s="27"/>
      <c r="B55" s="27"/>
      <c r="C55" s="27"/>
      <c r="D55" s="27"/>
      <c r="E55" s="27"/>
      <c r="F55" s="27"/>
      <c r="G55" s="27"/>
      <c r="H55" s="27"/>
      <c r="I55" s="27"/>
      <c r="J55" s="27"/>
      <c r="K55" s="27"/>
      <c r="L55" s="27"/>
      <c r="M55" s="27"/>
      <c r="N55" s="27"/>
      <c r="O55" s="27"/>
      <c r="P55" s="27"/>
      <c r="Q55" s="27"/>
      <c r="R55" s="27"/>
    </row>
    <row r="56" spans="1:18" x14ac:dyDescent="0.25">
      <c r="A56" s="27"/>
      <c r="B56" s="27"/>
      <c r="C56" s="27"/>
      <c r="D56" s="27"/>
      <c r="E56" s="27"/>
      <c r="F56" s="27"/>
      <c r="G56" s="27"/>
      <c r="H56" s="27"/>
      <c r="I56" s="27"/>
      <c r="J56" s="27"/>
      <c r="K56" s="27"/>
      <c r="L56" s="27"/>
      <c r="M56" s="27"/>
      <c r="N56" s="27"/>
      <c r="O56" s="27"/>
      <c r="P56" s="27"/>
      <c r="Q56" s="27"/>
      <c r="R56" s="27"/>
    </row>
    <row r="57" spans="1:18" x14ac:dyDescent="0.25">
      <c r="A57" s="27"/>
      <c r="B57" s="27"/>
      <c r="C57" s="27"/>
      <c r="D57" s="27"/>
      <c r="E57" s="27"/>
      <c r="F57" s="27"/>
      <c r="G57" s="27"/>
      <c r="H57" s="27"/>
      <c r="I57" s="27"/>
      <c r="J57" s="27"/>
      <c r="K57" s="27"/>
      <c r="L57" s="27"/>
      <c r="M57" s="27"/>
      <c r="N57" s="27"/>
      <c r="O57" s="27"/>
      <c r="P57" s="27"/>
      <c r="Q57" s="27"/>
      <c r="R57" s="27"/>
    </row>
    <row r="58" spans="1:18" x14ac:dyDescent="0.25">
      <c r="A58" s="27"/>
      <c r="B58" s="27"/>
      <c r="C58" s="27"/>
      <c r="D58" s="27"/>
      <c r="E58" s="27"/>
      <c r="F58" s="27"/>
      <c r="G58" s="27"/>
      <c r="H58" s="27"/>
      <c r="I58" s="27"/>
      <c r="J58" s="27"/>
      <c r="K58" s="27"/>
      <c r="L58" s="27"/>
      <c r="M58" s="27"/>
      <c r="N58" s="27"/>
      <c r="O58" s="27"/>
      <c r="P58" s="27"/>
      <c r="Q58" s="27"/>
      <c r="R58" s="27"/>
    </row>
    <row r="59" spans="1:18" x14ac:dyDescent="0.25">
      <c r="A59" s="27"/>
      <c r="B59" s="27"/>
      <c r="C59" s="27"/>
      <c r="D59" s="27"/>
      <c r="E59" s="27"/>
      <c r="F59" s="27"/>
      <c r="G59" s="27"/>
      <c r="H59" s="27"/>
      <c r="I59" s="27"/>
      <c r="J59" s="27"/>
      <c r="K59" s="27"/>
      <c r="L59" s="27"/>
      <c r="M59" s="27"/>
      <c r="N59" s="27"/>
      <c r="O59" s="27"/>
      <c r="P59" s="27"/>
      <c r="Q59" s="27"/>
      <c r="R59" s="27"/>
    </row>
    <row r="60" spans="1:18" x14ac:dyDescent="0.25">
      <c r="A60" s="27"/>
      <c r="B60" s="27"/>
      <c r="C60" s="27"/>
      <c r="D60" s="27"/>
      <c r="E60" s="27"/>
      <c r="F60" s="27"/>
      <c r="G60" s="27"/>
      <c r="H60" s="27"/>
      <c r="I60" s="27"/>
      <c r="J60" s="27"/>
      <c r="K60" s="27"/>
      <c r="L60" s="27"/>
      <c r="M60" s="27"/>
      <c r="N60" s="27"/>
      <c r="O60" s="27"/>
      <c r="P60" s="27"/>
      <c r="Q60" s="27"/>
      <c r="R60" s="27"/>
    </row>
    <row r="61" spans="1:18" x14ac:dyDescent="0.25">
      <c r="A61" s="27"/>
      <c r="B61" s="27"/>
      <c r="C61" s="27"/>
      <c r="D61" s="27"/>
      <c r="E61" s="27"/>
      <c r="F61" s="27"/>
      <c r="G61" s="27"/>
      <c r="H61" s="27"/>
      <c r="I61" s="27"/>
      <c r="J61" s="27"/>
      <c r="K61" s="27"/>
      <c r="L61" s="27"/>
      <c r="M61" s="27"/>
      <c r="N61" s="27"/>
      <c r="O61" s="27"/>
      <c r="P61" s="27"/>
      <c r="Q61" s="27"/>
      <c r="R61" s="27"/>
    </row>
  </sheetData>
  <mergeCells count="1">
    <mergeCell ref="A52:R61"/>
  </mergeCells>
  <pageMargins left="0.45" right="0.45" top="0.5" bottom="0.5" header="0.3" footer="0.3"/>
  <pageSetup scale="50" fitToHeight="0" orientation="landscape" blackAndWhite="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R42"/>
  <sheetViews>
    <sheetView showGridLines="0" zoomScale="85" zoomScaleNormal="85" workbookViewId="0"/>
  </sheetViews>
  <sheetFormatPr defaultRowHeight="15" x14ac:dyDescent="0.25"/>
  <cols>
    <col min="1" max="2" width="2.85546875" style="4" customWidth="1"/>
    <col min="3" max="3" width="10.140625" style="4" customWidth="1"/>
    <col min="4" max="4" width="13" style="4" customWidth="1"/>
    <col min="5" max="5" width="2.85546875" style="4" customWidth="1"/>
    <col min="6" max="18" width="17.140625" style="4" customWidth="1"/>
    <col min="19" max="16384" width="9.140625" style="4"/>
  </cols>
  <sheetData>
    <row r="1" spans="1:18" x14ac:dyDescent="0.25">
      <c r="A1" s="3" t="s">
        <v>0</v>
      </c>
      <c r="R1" s="14" t="str">
        <f>Summary!$R$1</f>
        <v>IDORRPT1</v>
      </c>
    </row>
    <row r="2" spans="1:18" x14ac:dyDescent="0.25">
      <c r="A2" s="3" t="s">
        <v>1</v>
      </c>
      <c r="R2" s="14" t="str">
        <f>Summary!$R$2</f>
        <v>Printed by the authority of the State of Illinois - web only, 1, 10/2026</v>
      </c>
    </row>
    <row r="3" spans="1:18" x14ac:dyDescent="0.25">
      <c r="A3" s="3" t="str">
        <f>IF(ISBLANK(Summary!A3),"",Summary!A3)</f>
        <v>FISCAL YEAR 2027</v>
      </c>
      <c r="R3" s="14" t="str">
        <f>Summary!$R$3</f>
        <v>https://tax.illinois.gov/research/taxstats.html</v>
      </c>
    </row>
    <row r="5" spans="1:18" x14ac:dyDescent="0.25">
      <c r="F5" s="26" t="s">
        <v>44</v>
      </c>
      <c r="G5" s="26"/>
      <c r="H5" s="26"/>
      <c r="I5" s="26"/>
      <c r="J5" s="26"/>
      <c r="K5" s="26"/>
      <c r="L5" s="26"/>
      <c r="M5" s="26"/>
      <c r="N5" s="26"/>
      <c r="O5" s="26"/>
      <c r="P5" s="26"/>
      <c r="Q5" s="26"/>
      <c r="R5" s="26"/>
    </row>
    <row r="6" spans="1:18" x14ac:dyDescent="0.25">
      <c r="F6" s="5">
        <f>IF(ISBLANK(Summary!F6),"",Summary!F6)</f>
        <v>46234</v>
      </c>
      <c r="G6" s="5">
        <f>IF(ISBLANK(Summary!G6),"",Summary!G6)</f>
        <v>46265</v>
      </c>
      <c r="H6" s="5">
        <f>IF(ISBLANK(Summary!H6),"",Summary!H6)</f>
        <v>46295</v>
      </c>
      <c r="I6" s="5" t="str">
        <f>IF(ISBLANK(Summary!I6),"",Summary!I6)</f>
        <v/>
      </c>
      <c r="J6" s="5" t="str">
        <f>IF(ISBLANK(Summary!J6),"",Summary!J6)</f>
        <v/>
      </c>
      <c r="K6" s="5" t="str">
        <f>IF(ISBLANK(Summary!K6),"",Summary!K6)</f>
        <v/>
      </c>
      <c r="L6" s="5" t="str">
        <f>IF(ISBLANK(Summary!L6),"",Summary!L6)</f>
        <v/>
      </c>
      <c r="M6" s="5" t="str">
        <f>IF(ISBLANK(Summary!M6),"",Summary!M6)</f>
        <v/>
      </c>
      <c r="N6" s="5" t="str">
        <f>IF(ISBLANK(Summary!N6),"",Summary!N6)</f>
        <v/>
      </c>
      <c r="O6" s="5" t="str">
        <f>IF(ISBLANK(Summary!O6),"",Summary!O6)</f>
        <v/>
      </c>
      <c r="P6" s="5" t="str">
        <f>IF(ISBLANK(Summary!P6),"",Summary!P6)</f>
        <v/>
      </c>
      <c r="Q6" s="5" t="str">
        <f>IF(ISBLANK(Summary!Q6),"",Summary!Q6)</f>
        <v/>
      </c>
      <c r="R6" s="6" t="s">
        <v>5</v>
      </c>
    </row>
    <row r="8" spans="1:18" x14ac:dyDescent="0.25">
      <c r="A8" s="4" t="s">
        <v>10</v>
      </c>
    </row>
    <row r="9" spans="1:18" x14ac:dyDescent="0.25">
      <c r="B9" s="4" t="s">
        <v>82</v>
      </c>
      <c r="F9" s="1">
        <v>761582.36</v>
      </c>
      <c r="G9" s="1">
        <v>803919.91</v>
      </c>
      <c r="H9" s="1">
        <v>727924.1</v>
      </c>
      <c r="I9" s="1">
        <v>0</v>
      </c>
      <c r="J9" s="1">
        <v>0</v>
      </c>
      <c r="K9" s="1">
        <v>0</v>
      </c>
      <c r="L9" s="1">
        <v>0</v>
      </c>
      <c r="M9" s="1">
        <v>0</v>
      </c>
      <c r="N9" s="1">
        <v>0</v>
      </c>
      <c r="O9" s="1">
        <v>0</v>
      </c>
      <c r="P9" s="1">
        <v>0</v>
      </c>
      <c r="Q9" s="1">
        <v>0</v>
      </c>
      <c r="R9" s="7">
        <f t="shared" ref="R9:R10" si="0">ROUND(SUM(F9:Q9),2)</f>
        <v>2293426.37</v>
      </c>
    </row>
    <row r="10" spans="1:18" x14ac:dyDescent="0.25">
      <c r="B10" s="4" t="s">
        <v>150</v>
      </c>
      <c r="F10" s="2">
        <v>4956144.25</v>
      </c>
      <c r="G10" s="2">
        <v>7479495.3099999996</v>
      </c>
      <c r="H10" s="2">
        <v>8580254.5099999998</v>
      </c>
      <c r="I10" s="2">
        <v>0</v>
      </c>
      <c r="J10" s="2">
        <v>0</v>
      </c>
      <c r="K10" s="2">
        <v>0</v>
      </c>
      <c r="L10" s="2">
        <v>0</v>
      </c>
      <c r="M10" s="2">
        <v>0</v>
      </c>
      <c r="N10" s="2">
        <v>0</v>
      </c>
      <c r="O10" s="2">
        <v>0</v>
      </c>
      <c r="P10" s="2">
        <v>0</v>
      </c>
      <c r="Q10" s="2">
        <v>0</v>
      </c>
      <c r="R10" s="8">
        <f t="shared" si="0"/>
        <v>21015894.07</v>
      </c>
    </row>
    <row r="11" spans="1:18" x14ac:dyDescent="0.25">
      <c r="F11" s="9">
        <f>ROUND(SUM(F9:F10),2)</f>
        <v>5717726.6100000003</v>
      </c>
      <c r="G11" s="9">
        <f t="shared" ref="G11:R11" si="1">ROUND(SUM(G9:G10),2)</f>
        <v>8283415.2199999997</v>
      </c>
      <c r="H11" s="9">
        <f t="shared" si="1"/>
        <v>9308178.6099999994</v>
      </c>
      <c r="I11" s="9">
        <f t="shared" si="1"/>
        <v>0</v>
      </c>
      <c r="J11" s="9">
        <f t="shared" si="1"/>
        <v>0</v>
      </c>
      <c r="K11" s="9">
        <f t="shared" si="1"/>
        <v>0</v>
      </c>
      <c r="L11" s="9">
        <f t="shared" si="1"/>
        <v>0</v>
      </c>
      <c r="M11" s="9">
        <f t="shared" si="1"/>
        <v>0</v>
      </c>
      <c r="N11" s="9">
        <f t="shared" si="1"/>
        <v>0</v>
      </c>
      <c r="O11" s="9">
        <f t="shared" si="1"/>
        <v>0</v>
      </c>
      <c r="P11" s="9">
        <f t="shared" si="1"/>
        <v>0</v>
      </c>
      <c r="Q11" s="9">
        <f t="shared" si="1"/>
        <v>0</v>
      </c>
      <c r="R11" s="9">
        <f t="shared" si="1"/>
        <v>23309320.440000001</v>
      </c>
    </row>
    <row r="13" spans="1:18" x14ac:dyDescent="0.25">
      <c r="A13" s="4" t="s">
        <v>4</v>
      </c>
    </row>
    <row r="14" spans="1:18" x14ac:dyDescent="0.25">
      <c r="B14" s="4" t="s">
        <v>12</v>
      </c>
    </row>
    <row r="15" spans="1:18" x14ac:dyDescent="0.25">
      <c r="B15" s="4" t="s">
        <v>13</v>
      </c>
    </row>
    <row r="16" spans="1:18" x14ac:dyDescent="0.25">
      <c r="C16" s="4" t="s">
        <v>7</v>
      </c>
      <c r="F16" s="9">
        <v>2162233.0299999998</v>
      </c>
      <c r="G16" s="9">
        <v>3596984.09</v>
      </c>
      <c r="H16" s="9">
        <v>2707233.02</v>
      </c>
      <c r="I16" s="9">
        <v>0</v>
      </c>
      <c r="J16" s="9">
        <v>0</v>
      </c>
      <c r="K16" s="9">
        <v>0</v>
      </c>
      <c r="L16" s="9">
        <v>0</v>
      </c>
      <c r="M16" s="9">
        <v>0</v>
      </c>
      <c r="N16" s="9">
        <v>0</v>
      </c>
      <c r="O16" s="9">
        <v>0</v>
      </c>
      <c r="P16" s="9">
        <v>0</v>
      </c>
      <c r="Q16" s="9">
        <v>0</v>
      </c>
      <c r="R16" s="7">
        <f>IF(ISNA(LOOKUP(2,1/(F6:Q6&lt;&gt;""),F16:Q16)),0,LOOKUP(2,1/(F6:Q6&lt;&gt;""),F16:Q16))</f>
        <v>2707233.02</v>
      </c>
    </row>
    <row r="17" spans="1:18" x14ac:dyDescent="0.25">
      <c r="C17" s="4" t="s">
        <v>8</v>
      </c>
      <c r="F17" s="2">
        <v>1350058.49</v>
      </c>
      <c r="G17" s="2">
        <f>IF(G6="",0,F16)</f>
        <v>2162233.0299999998</v>
      </c>
      <c r="H17" s="2">
        <f t="shared" ref="H17:Q17" si="2">IF(H6="",0,G16)</f>
        <v>3596984.09</v>
      </c>
      <c r="I17" s="2">
        <f t="shared" si="2"/>
        <v>0</v>
      </c>
      <c r="J17" s="2">
        <f t="shared" si="2"/>
        <v>0</v>
      </c>
      <c r="K17" s="2">
        <f t="shared" si="2"/>
        <v>0</v>
      </c>
      <c r="L17" s="2">
        <f t="shared" si="2"/>
        <v>0</v>
      </c>
      <c r="M17" s="2">
        <f t="shared" si="2"/>
        <v>0</v>
      </c>
      <c r="N17" s="2">
        <f t="shared" si="2"/>
        <v>0</v>
      </c>
      <c r="O17" s="2">
        <f t="shared" si="2"/>
        <v>0</v>
      </c>
      <c r="P17" s="2">
        <f t="shared" si="2"/>
        <v>0</v>
      </c>
      <c r="Q17" s="2">
        <f t="shared" si="2"/>
        <v>0</v>
      </c>
      <c r="R17" s="8">
        <f>F17</f>
        <v>1350058.49</v>
      </c>
    </row>
    <row r="18" spans="1:18" x14ac:dyDescent="0.25">
      <c r="C18" s="4" t="s">
        <v>9</v>
      </c>
      <c r="F18" s="7">
        <f>ROUND(F16-F17,2)</f>
        <v>812174.54</v>
      </c>
      <c r="G18" s="7">
        <f t="shared" ref="G18:R18" si="3">ROUND(G16-G17,2)</f>
        <v>1434751.06</v>
      </c>
      <c r="H18" s="7">
        <f t="shared" si="3"/>
        <v>-889751.07</v>
      </c>
      <c r="I18" s="7">
        <f t="shared" si="3"/>
        <v>0</v>
      </c>
      <c r="J18" s="7">
        <f t="shared" si="3"/>
        <v>0</v>
      </c>
      <c r="K18" s="7">
        <f t="shared" si="3"/>
        <v>0</v>
      </c>
      <c r="L18" s="7">
        <f t="shared" si="3"/>
        <v>0</v>
      </c>
      <c r="M18" s="7">
        <f t="shared" si="3"/>
        <v>0</v>
      </c>
      <c r="N18" s="7">
        <f t="shared" si="3"/>
        <v>0</v>
      </c>
      <c r="O18" s="7">
        <f t="shared" si="3"/>
        <v>0</v>
      </c>
      <c r="P18" s="7">
        <f t="shared" si="3"/>
        <v>0</v>
      </c>
      <c r="Q18" s="7">
        <f t="shared" si="3"/>
        <v>0</v>
      </c>
      <c r="R18" s="7">
        <f t="shared" si="3"/>
        <v>1357174.53</v>
      </c>
    </row>
    <row r="20" spans="1:18" x14ac:dyDescent="0.25">
      <c r="A20" s="4" t="s">
        <v>11</v>
      </c>
    </row>
    <row r="21" spans="1:18" x14ac:dyDescent="0.25">
      <c r="B21" s="6"/>
      <c r="C21" s="6" t="s">
        <v>3</v>
      </c>
      <c r="D21" s="6" t="s">
        <v>2</v>
      </c>
    </row>
    <row r="22" spans="1:18" x14ac:dyDescent="0.25">
      <c r="C22" s="11" t="s">
        <v>316</v>
      </c>
      <c r="D22" s="11" t="s">
        <v>190</v>
      </c>
      <c r="F22" s="1">
        <v>770140.75</v>
      </c>
      <c r="G22" s="1">
        <v>2121617.83</v>
      </c>
      <c r="H22" s="1">
        <v>5018864.59</v>
      </c>
      <c r="I22" s="1">
        <v>0</v>
      </c>
      <c r="J22" s="1">
        <v>0</v>
      </c>
      <c r="K22" s="1">
        <v>0</v>
      </c>
      <c r="L22" s="1">
        <v>0</v>
      </c>
      <c r="M22" s="1">
        <v>0</v>
      </c>
      <c r="N22" s="1">
        <v>0</v>
      </c>
      <c r="O22" s="1">
        <v>0</v>
      </c>
      <c r="P22" s="1">
        <v>0</v>
      </c>
      <c r="Q22" s="1">
        <v>0</v>
      </c>
      <c r="R22" s="7">
        <f t="shared" ref="R22:R25" si="4">ROUND(SUM(F22:Q22),2)</f>
        <v>7910623.1699999999</v>
      </c>
    </row>
    <row r="23" spans="1:18" x14ac:dyDescent="0.25">
      <c r="C23" s="11" t="s">
        <v>316</v>
      </c>
      <c r="D23" s="11" t="s">
        <v>317</v>
      </c>
      <c r="F23" s="1">
        <v>735717.46</v>
      </c>
      <c r="G23" s="1">
        <v>1340482.73</v>
      </c>
      <c r="H23" s="1">
        <v>1785650.98</v>
      </c>
      <c r="I23" s="1">
        <v>0</v>
      </c>
      <c r="J23" s="1">
        <v>0</v>
      </c>
      <c r="K23" s="1">
        <v>0</v>
      </c>
      <c r="L23" s="1">
        <v>0</v>
      </c>
      <c r="M23" s="1">
        <v>0</v>
      </c>
      <c r="N23" s="1">
        <v>0</v>
      </c>
      <c r="O23" s="1">
        <v>0</v>
      </c>
      <c r="P23" s="1">
        <v>0</v>
      </c>
      <c r="Q23" s="1">
        <v>0</v>
      </c>
      <c r="R23" s="7">
        <f t="shared" si="4"/>
        <v>3861851.17</v>
      </c>
    </row>
    <row r="24" spans="1:18" x14ac:dyDescent="0.25">
      <c r="C24" s="11" t="s">
        <v>316</v>
      </c>
      <c r="D24" s="11" t="s">
        <v>203</v>
      </c>
      <c r="F24" s="1">
        <v>3333333.33</v>
      </c>
      <c r="G24" s="1">
        <v>3333333.33</v>
      </c>
      <c r="H24" s="1">
        <v>3333333.33</v>
      </c>
      <c r="I24" s="1">
        <v>0</v>
      </c>
      <c r="J24" s="1">
        <v>0</v>
      </c>
      <c r="K24" s="1">
        <v>0</v>
      </c>
      <c r="L24" s="1">
        <v>0</v>
      </c>
      <c r="M24" s="1">
        <v>0</v>
      </c>
      <c r="N24" s="1">
        <v>0</v>
      </c>
      <c r="O24" s="1">
        <v>0</v>
      </c>
      <c r="P24" s="1">
        <v>0</v>
      </c>
      <c r="Q24" s="1">
        <v>0</v>
      </c>
      <c r="R24" s="7">
        <f t="shared" si="4"/>
        <v>9999999.9900000002</v>
      </c>
    </row>
    <row r="25" spans="1:18" x14ac:dyDescent="0.25">
      <c r="C25" s="11" t="s">
        <v>235</v>
      </c>
      <c r="D25" s="11" t="s">
        <v>216</v>
      </c>
      <c r="F25" s="2">
        <v>66360.53</v>
      </c>
      <c r="G25" s="2">
        <v>53230.27</v>
      </c>
      <c r="H25" s="2">
        <v>60080.78</v>
      </c>
      <c r="I25" s="2">
        <v>0</v>
      </c>
      <c r="J25" s="2">
        <v>0</v>
      </c>
      <c r="K25" s="2">
        <v>0</v>
      </c>
      <c r="L25" s="2">
        <v>0</v>
      </c>
      <c r="M25" s="2">
        <v>0</v>
      </c>
      <c r="N25" s="2">
        <v>0</v>
      </c>
      <c r="O25" s="2">
        <v>0</v>
      </c>
      <c r="P25" s="2">
        <v>0</v>
      </c>
      <c r="Q25" s="2">
        <v>0</v>
      </c>
      <c r="R25" s="8">
        <f t="shared" si="4"/>
        <v>179671.58</v>
      </c>
    </row>
    <row r="26" spans="1:18" x14ac:dyDescent="0.25">
      <c r="F26" s="7">
        <f t="shared" ref="F26:R26" si="5">ROUND(SUM(F22:F25),2)</f>
        <v>4905552.07</v>
      </c>
      <c r="G26" s="7">
        <f t="shared" si="5"/>
        <v>6848664.1600000001</v>
      </c>
      <c r="H26" s="7">
        <f t="shared" si="5"/>
        <v>10197929.68</v>
      </c>
      <c r="I26" s="7">
        <f t="shared" si="5"/>
        <v>0</v>
      </c>
      <c r="J26" s="7">
        <f t="shared" si="5"/>
        <v>0</v>
      </c>
      <c r="K26" s="7">
        <f t="shared" si="5"/>
        <v>0</v>
      </c>
      <c r="L26" s="7">
        <f t="shared" si="5"/>
        <v>0</v>
      </c>
      <c r="M26" s="7">
        <f t="shared" si="5"/>
        <v>0</v>
      </c>
      <c r="N26" s="7">
        <f t="shared" si="5"/>
        <v>0</v>
      </c>
      <c r="O26" s="7">
        <f t="shared" si="5"/>
        <v>0</v>
      </c>
      <c r="P26" s="7">
        <f t="shared" si="5"/>
        <v>0</v>
      </c>
      <c r="Q26" s="7">
        <f t="shared" si="5"/>
        <v>0</v>
      </c>
      <c r="R26" s="7">
        <f t="shared" si="5"/>
        <v>21952145.91</v>
      </c>
    </row>
    <row r="29" spans="1:18" ht="15.75" thickBot="1" x14ac:dyDescent="0.3">
      <c r="A29" s="4" t="s">
        <v>6</v>
      </c>
      <c r="F29" s="10">
        <f t="shared" ref="F29:R29" si="6">ROUND(F11-F18-F26,2)</f>
        <v>0</v>
      </c>
      <c r="G29" s="10">
        <f t="shared" si="6"/>
        <v>0</v>
      </c>
      <c r="H29" s="10">
        <f t="shared" si="6"/>
        <v>0</v>
      </c>
      <c r="I29" s="10">
        <f t="shared" si="6"/>
        <v>0</v>
      </c>
      <c r="J29" s="10">
        <f t="shared" si="6"/>
        <v>0</v>
      </c>
      <c r="K29" s="10">
        <f t="shared" si="6"/>
        <v>0</v>
      </c>
      <c r="L29" s="10">
        <f t="shared" si="6"/>
        <v>0</v>
      </c>
      <c r="M29" s="10">
        <f t="shared" si="6"/>
        <v>0</v>
      </c>
      <c r="N29" s="10">
        <f t="shared" si="6"/>
        <v>0</v>
      </c>
      <c r="O29" s="10">
        <f t="shared" si="6"/>
        <v>0</v>
      </c>
      <c r="P29" s="10">
        <f t="shared" si="6"/>
        <v>0</v>
      </c>
      <c r="Q29" s="10">
        <f t="shared" si="6"/>
        <v>0</v>
      </c>
      <c r="R29" s="10">
        <f t="shared" si="6"/>
        <v>0</v>
      </c>
    </row>
    <row r="30" spans="1:18" ht="15.75" thickTop="1" x14ac:dyDescent="0.25"/>
    <row r="32" spans="1:18" x14ac:dyDescent="0.25">
      <c r="A32" s="4" t="s">
        <v>57</v>
      </c>
    </row>
    <row r="33" spans="1:18" ht="15" customHeight="1" x14ac:dyDescent="0.25">
      <c r="A33" s="27" t="s">
        <v>72</v>
      </c>
      <c r="B33" s="27"/>
      <c r="C33" s="27"/>
      <c r="D33" s="27"/>
      <c r="E33" s="27"/>
      <c r="F33" s="27"/>
      <c r="G33" s="27"/>
      <c r="H33" s="27"/>
      <c r="I33" s="27"/>
      <c r="J33" s="27"/>
      <c r="K33" s="27"/>
      <c r="L33" s="27"/>
      <c r="M33" s="27"/>
      <c r="N33" s="27"/>
      <c r="O33" s="27"/>
      <c r="P33" s="27"/>
      <c r="Q33" s="27"/>
      <c r="R33" s="27"/>
    </row>
    <row r="34" spans="1:18" x14ac:dyDescent="0.25">
      <c r="A34" s="27"/>
      <c r="B34" s="27"/>
      <c r="C34" s="27"/>
      <c r="D34" s="27"/>
      <c r="E34" s="27"/>
      <c r="F34" s="27"/>
      <c r="G34" s="27"/>
      <c r="H34" s="27"/>
      <c r="I34" s="27"/>
      <c r="J34" s="27"/>
      <c r="K34" s="27"/>
      <c r="L34" s="27"/>
      <c r="M34" s="27"/>
      <c r="N34" s="27"/>
      <c r="O34" s="27"/>
      <c r="P34" s="27"/>
      <c r="Q34" s="27"/>
      <c r="R34" s="27"/>
    </row>
    <row r="35" spans="1:18" x14ac:dyDescent="0.25">
      <c r="A35" s="27"/>
      <c r="B35" s="27"/>
      <c r="C35" s="27"/>
      <c r="D35" s="27"/>
      <c r="E35" s="27"/>
      <c r="F35" s="27"/>
      <c r="G35" s="27"/>
      <c r="H35" s="27"/>
      <c r="I35" s="27"/>
      <c r="J35" s="27"/>
      <c r="K35" s="27"/>
      <c r="L35" s="27"/>
      <c r="M35" s="27"/>
      <c r="N35" s="27"/>
      <c r="O35" s="27"/>
      <c r="P35" s="27"/>
      <c r="Q35" s="27"/>
      <c r="R35" s="27"/>
    </row>
    <row r="36" spans="1:18" x14ac:dyDescent="0.25">
      <c r="A36" s="27"/>
      <c r="B36" s="27"/>
      <c r="C36" s="27"/>
      <c r="D36" s="27"/>
      <c r="E36" s="27"/>
      <c r="F36" s="27"/>
      <c r="G36" s="27"/>
      <c r="H36" s="27"/>
      <c r="I36" s="27"/>
      <c r="J36" s="27"/>
      <c r="K36" s="27"/>
      <c r="L36" s="27"/>
      <c r="M36" s="27"/>
      <c r="N36" s="27"/>
      <c r="O36" s="27"/>
      <c r="P36" s="27"/>
      <c r="Q36" s="27"/>
      <c r="R36" s="27"/>
    </row>
    <row r="37" spans="1:18" x14ac:dyDescent="0.25">
      <c r="A37" s="27"/>
      <c r="B37" s="27"/>
      <c r="C37" s="27"/>
      <c r="D37" s="27"/>
      <c r="E37" s="27"/>
      <c r="F37" s="27"/>
      <c r="G37" s="27"/>
      <c r="H37" s="27"/>
      <c r="I37" s="27"/>
      <c r="J37" s="27"/>
      <c r="K37" s="27"/>
      <c r="L37" s="27"/>
      <c r="M37" s="27"/>
      <c r="N37" s="27"/>
      <c r="O37" s="27"/>
      <c r="P37" s="27"/>
      <c r="Q37" s="27"/>
      <c r="R37" s="27"/>
    </row>
    <row r="38" spans="1:18" x14ac:dyDescent="0.25">
      <c r="A38" s="27"/>
      <c r="B38" s="27"/>
      <c r="C38" s="27"/>
      <c r="D38" s="27"/>
      <c r="E38" s="27"/>
      <c r="F38" s="27"/>
      <c r="G38" s="27"/>
      <c r="H38" s="27"/>
      <c r="I38" s="27"/>
      <c r="J38" s="27"/>
      <c r="K38" s="27"/>
      <c r="L38" s="27"/>
      <c r="M38" s="27"/>
      <c r="N38" s="27"/>
      <c r="O38" s="27"/>
      <c r="P38" s="27"/>
      <c r="Q38" s="27"/>
      <c r="R38" s="27"/>
    </row>
    <row r="39" spans="1:18" x14ac:dyDescent="0.25">
      <c r="A39" s="27"/>
      <c r="B39" s="27"/>
      <c r="C39" s="27"/>
      <c r="D39" s="27"/>
      <c r="E39" s="27"/>
      <c r="F39" s="27"/>
      <c r="G39" s="27"/>
      <c r="H39" s="27"/>
      <c r="I39" s="27"/>
      <c r="J39" s="27"/>
      <c r="K39" s="27"/>
      <c r="L39" s="27"/>
      <c r="M39" s="27"/>
      <c r="N39" s="27"/>
      <c r="O39" s="27"/>
      <c r="P39" s="27"/>
      <c r="Q39" s="27"/>
      <c r="R39" s="27"/>
    </row>
    <row r="40" spans="1:18" x14ac:dyDescent="0.25">
      <c r="A40" s="27"/>
      <c r="B40" s="27"/>
      <c r="C40" s="27"/>
      <c r="D40" s="27"/>
      <c r="E40" s="27"/>
      <c r="F40" s="27"/>
      <c r="G40" s="27"/>
      <c r="H40" s="27"/>
      <c r="I40" s="27"/>
      <c r="J40" s="27"/>
      <c r="K40" s="27"/>
      <c r="L40" s="27"/>
      <c r="M40" s="27"/>
      <c r="N40" s="27"/>
      <c r="O40" s="27"/>
      <c r="P40" s="27"/>
      <c r="Q40" s="27"/>
      <c r="R40" s="27"/>
    </row>
    <row r="41" spans="1:18" x14ac:dyDescent="0.25">
      <c r="A41" s="27"/>
      <c r="B41" s="27"/>
      <c r="C41" s="27"/>
      <c r="D41" s="27"/>
      <c r="E41" s="27"/>
      <c r="F41" s="27"/>
      <c r="G41" s="27"/>
      <c r="H41" s="27"/>
      <c r="I41" s="27"/>
      <c r="J41" s="27"/>
      <c r="K41" s="27"/>
      <c r="L41" s="27"/>
      <c r="M41" s="27"/>
      <c r="N41" s="27"/>
      <c r="O41" s="27"/>
      <c r="P41" s="27"/>
      <c r="Q41" s="27"/>
      <c r="R41" s="27"/>
    </row>
    <row r="42" spans="1:18" x14ac:dyDescent="0.25">
      <c r="A42" s="27"/>
      <c r="B42" s="27"/>
      <c r="C42" s="27"/>
      <c r="D42" s="27"/>
      <c r="E42" s="27"/>
      <c r="F42" s="27"/>
      <c r="G42" s="27"/>
      <c r="H42" s="27"/>
      <c r="I42" s="27"/>
      <c r="J42" s="27"/>
      <c r="K42" s="27"/>
      <c r="L42" s="27"/>
      <c r="M42" s="27"/>
      <c r="N42" s="27"/>
      <c r="O42" s="27"/>
      <c r="P42" s="27"/>
      <c r="Q42" s="27"/>
      <c r="R42" s="27"/>
    </row>
  </sheetData>
  <mergeCells count="1">
    <mergeCell ref="A33:R42"/>
  </mergeCells>
  <pageMargins left="0.45" right="0.45" top="0.5" bottom="0.5" header="0.3" footer="0.3"/>
  <pageSetup scale="50" fitToHeight="0" orientation="landscape" blackAndWhite="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R57"/>
  <sheetViews>
    <sheetView showGridLines="0" zoomScale="85" zoomScaleNormal="85" workbookViewId="0"/>
  </sheetViews>
  <sheetFormatPr defaultRowHeight="15" x14ac:dyDescent="0.25"/>
  <cols>
    <col min="1" max="2" width="2.85546875" style="4" customWidth="1"/>
    <col min="3" max="3" width="10.140625" style="4" customWidth="1"/>
    <col min="4" max="4" width="13" style="4" customWidth="1"/>
    <col min="5" max="5" width="2.85546875" style="4" customWidth="1"/>
    <col min="6" max="18" width="17.140625" style="4" customWidth="1"/>
    <col min="19" max="16384" width="9.140625" style="4"/>
  </cols>
  <sheetData>
    <row r="1" spans="1:18" x14ac:dyDescent="0.25">
      <c r="A1" s="3" t="s">
        <v>0</v>
      </c>
      <c r="R1" s="14" t="str">
        <f>Summary!$R$1</f>
        <v>IDORRPT1</v>
      </c>
    </row>
    <row r="2" spans="1:18" x14ac:dyDescent="0.25">
      <c r="A2" s="3" t="s">
        <v>1</v>
      </c>
      <c r="R2" s="14" t="str">
        <f>Summary!$R$2</f>
        <v>Printed by the authority of the State of Illinois - web only, 1, 10/2026</v>
      </c>
    </row>
    <row r="3" spans="1:18" x14ac:dyDescent="0.25">
      <c r="A3" s="3" t="str">
        <f>IF(ISBLANK(Summary!A3),"",Summary!A3)</f>
        <v>FISCAL YEAR 2027</v>
      </c>
      <c r="R3" s="14" t="str">
        <f>Summary!$R$3</f>
        <v>https://tax.illinois.gov/research/taxstats.html</v>
      </c>
    </row>
    <row r="5" spans="1:18" x14ac:dyDescent="0.25">
      <c r="F5" s="26" t="s">
        <v>50</v>
      </c>
      <c r="G5" s="26"/>
      <c r="H5" s="26"/>
      <c r="I5" s="26"/>
      <c r="J5" s="26"/>
      <c r="K5" s="26"/>
      <c r="L5" s="26"/>
      <c r="M5" s="26"/>
      <c r="N5" s="26"/>
      <c r="O5" s="26"/>
      <c r="P5" s="26"/>
      <c r="Q5" s="26"/>
      <c r="R5" s="26"/>
    </row>
    <row r="6" spans="1:18" x14ac:dyDescent="0.25">
      <c r="F6" s="5">
        <f>IF(ISBLANK(Summary!F6),"",Summary!F6)</f>
        <v>46234</v>
      </c>
      <c r="G6" s="5">
        <f>IF(ISBLANK(Summary!G6),"",Summary!G6)</f>
        <v>46265</v>
      </c>
      <c r="H6" s="5">
        <f>IF(ISBLANK(Summary!H6),"",Summary!H6)</f>
        <v>46295</v>
      </c>
      <c r="I6" s="5" t="str">
        <f>IF(ISBLANK(Summary!I6),"",Summary!I6)</f>
        <v/>
      </c>
      <c r="J6" s="5" t="str">
        <f>IF(ISBLANK(Summary!J6),"",Summary!J6)</f>
        <v/>
      </c>
      <c r="K6" s="5" t="str">
        <f>IF(ISBLANK(Summary!K6),"",Summary!K6)</f>
        <v/>
      </c>
      <c r="L6" s="5" t="str">
        <f>IF(ISBLANK(Summary!L6),"",Summary!L6)</f>
        <v/>
      </c>
      <c r="M6" s="5" t="str">
        <f>IF(ISBLANK(Summary!M6),"",Summary!M6)</f>
        <v/>
      </c>
      <c r="N6" s="5" t="str">
        <f>IF(ISBLANK(Summary!N6),"",Summary!N6)</f>
        <v/>
      </c>
      <c r="O6" s="5" t="str">
        <f>IF(ISBLANK(Summary!O6),"",Summary!O6)</f>
        <v/>
      </c>
      <c r="P6" s="5" t="str">
        <f>IF(ISBLANK(Summary!P6),"",Summary!P6)</f>
        <v/>
      </c>
      <c r="Q6" s="5" t="str">
        <f>IF(ISBLANK(Summary!Q6),"",Summary!Q6)</f>
        <v/>
      </c>
      <c r="R6" s="6" t="s">
        <v>5</v>
      </c>
    </row>
    <row r="8" spans="1:18" x14ac:dyDescent="0.25">
      <c r="A8" s="4" t="s">
        <v>10</v>
      </c>
    </row>
    <row r="9" spans="1:18" x14ac:dyDescent="0.25">
      <c r="B9" s="4" t="s">
        <v>151</v>
      </c>
      <c r="F9" s="1">
        <v>305</v>
      </c>
      <c r="G9" s="1">
        <v>610</v>
      </c>
      <c r="H9" s="1">
        <v>390</v>
      </c>
      <c r="I9" s="1">
        <v>0</v>
      </c>
      <c r="J9" s="1">
        <v>0</v>
      </c>
      <c r="K9" s="1">
        <v>0</v>
      </c>
      <c r="L9" s="1">
        <v>0</v>
      </c>
      <c r="M9" s="1">
        <v>0</v>
      </c>
      <c r="N9" s="1">
        <v>0</v>
      </c>
      <c r="O9" s="1">
        <v>0</v>
      </c>
      <c r="P9" s="1">
        <v>0</v>
      </c>
      <c r="Q9" s="1">
        <v>0</v>
      </c>
      <c r="R9" s="7">
        <f t="shared" ref="R9:R14" si="0">ROUND(SUM(F9:Q9),2)</f>
        <v>1305</v>
      </c>
    </row>
    <row r="10" spans="1:18" x14ac:dyDescent="0.25">
      <c r="B10" s="4" t="s">
        <v>152</v>
      </c>
      <c r="F10" s="1">
        <v>0</v>
      </c>
      <c r="G10" s="1">
        <v>6258138.9900000002</v>
      </c>
      <c r="H10" s="1">
        <v>18580210.260000002</v>
      </c>
      <c r="I10" s="1">
        <v>0</v>
      </c>
      <c r="J10" s="1">
        <v>0</v>
      </c>
      <c r="K10" s="1">
        <v>0</v>
      </c>
      <c r="L10" s="1">
        <v>0</v>
      </c>
      <c r="M10" s="1">
        <v>0</v>
      </c>
      <c r="N10" s="1">
        <v>0</v>
      </c>
      <c r="O10" s="1">
        <v>0</v>
      </c>
      <c r="P10" s="1">
        <v>0</v>
      </c>
      <c r="Q10" s="1">
        <v>0</v>
      </c>
      <c r="R10" s="7">
        <f t="shared" si="0"/>
        <v>24838349.25</v>
      </c>
    </row>
    <row r="11" spans="1:18" x14ac:dyDescent="0.25">
      <c r="B11" s="4" t="s">
        <v>153</v>
      </c>
      <c r="F11" s="1">
        <v>3953828.59</v>
      </c>
      <c r="G11" s="1">
        <v>2050212.11</v>
      </c>
      <c r="H11" s="1">
        <v>369936.27</v>
      </c>
      <c r="I11" s="1">
        <v>0</v>
      </c>
      <c r="J11" s="1">
        <v>0</v>
      </c>
      <c r="K11" s="1">
        <v>0</v>
      </c>
      <c r="L11" s="1">
        <v>0</v>
      </c>
      <c r="M11" s="1">
        <v>0</v>
      </c>
      <c r="N11" s="1">
        <v>0</v>
      </c>
      <c r="O11" s="1">
        <v>0</v>
      </c>
      <c r="P11" s="1">
        <v>0</v>
      </c>
      <c r="Q11" s="1">
        <v>0</v>
      </c>
      <c r="R11" s="7">
        <f t="shared" si="0"/>
        <v>6373976.9699999997</v>
      </c>
    </row>
    <row r="12" spans="1:18" x14ac:dyDescent="0.25">
      <c r="B12" s="4" t="s">
        <v>154</v>
      </c>
      <c r="F12" s="1">
        <v>44423.48</v>
      </c>
      <c r="G12" s="1">
        <v>17618.14</v>
      </c>
      <c r="H12" s="1">
        <v>11752.38</v>
      </c>
      <c r="I12" s="1">
        <v>0</v>
      </c>
      <c r="J12" s="1">
        <v>0</v>
      </c>
      <c r="K12" s="1">
        <v>0</v>
      </c>
      <c r="L12" s="1">
        <v>0</v>
      </c>
      <c r="M12" s="1">
        <v>0</v>
      </c>
      <c r="N12" s="1">
        <v>0</v>
      </c>
      <c r="O12" s="1">
        <v>0</v>
      </c>
      <c r="P12" s="1">
        <v>0</v>
      </c>
      <c r="Q12" s="1">
        <v>0</v>
      </c>
      <c r="R12" s="7">
        <f>ROUND(SUM(F12:Q12),2)</f>
        <v>73794</v>
      </c>
    </row>
    <row r="13" spans="1:18" x14ac:dyDescent="0.25">
      <c r="B13" s="4" t="s">
        <v>155</v>
      </c>
      <c r="F13" s="1">
        <v>125564.82</v>
      </c>
      <c r="G13" s="1">
        <v>8116.48</v>
      </c>
      <c r="H13" s="1">
        <v>57477.91</v>
      </c>
      <c r="I13" s="1">
        <v>0</v>
      </c>
      <c r="J13" s="1">
        <v>0</v>
      </c>
      <c r="K13" s="1">
        <v>0</v>
      </c>
      <c r="L13" s="1">
        <v>0</v>
      </c>
      <c r="M13" s="1">
        <v>0</v>
      </c>
      <c r="N13" s="1">
        <v>0</v>
      </c>
      <c r="O13" s="1">
        <v>0</v>
      </c>
      <c r="P13" s="1">
        <v>0</v>
      </c>
      <c r="Q13" s="1">
        <v>0</v>
      </c>
      <c r="R13" s="7">
        <f t="shared" si="0"/>
        <v>191159.21</v>
      </c>
    </row>
    <row r="14" spans="1:18" x14ac:dyDescent="0.25">
      <c r="B14" s="4" t="s">
        <v>156</v>
      </c>
      <c r="F14" s="2">
        <v>27849.02</v>
      </c>
      <c r="G14" s="2">
        <v>27849.02</v>
      </c>
      <c r="H14" s="2">
        <v>35857.120000000003</v>
      </c>
      <c r="I14" s="2">
        <v>0</v>
      </c>
      <c r="J14" s="2">
        <v>0</v>
      </c>
      <c r="K14" s="2">
        <v>0</v>
      </c>
      <c r="L14" s="2">
        <v>0</v>
      </c>
      <c r="M14" s="2">
        <v>0</v>
      </c>
      <c r="N14" s="2">
        <v>0</v>
      </c>
      <c r="O14" s="2">
        <v>0</v>
      </c>
      <c r="P14" s="2">
        <v>0</v>
      </c>
      <c r="Q14" s="2">
        <v>0</v>
      </c>
      <c r="R14" s="8">
        <f t="shared" si="0"/>
        <v>91555.16</v>
      </c>
    </row>
    <row r="15" spans="1:18" x14ac:dyDescent="0.25">
      <c r="F15" s="9">
        <f t="shared" ref="F15:R15" si="1">ROUND(SUM(F9:F14),2)</f>
        <v>4151970.91</v>
      </c>
      <c r="G15" s="9">
        <f t="shared" si="1"/>
        <v>8362544.7400000002</v>
      </c>
      <c r="H15" s="9">
        <f t="shared" si="1"/>
        <v>19055623.940000001</v>
      </c>
      <c r="I15" s="9">
        <f t="shared" si="1"/>
        <v>0</v>
      </c>
      <c r="J15" s="9">
        <f t="shared" si="1"/>
        <v>0</v>
      </c>
      <c r="K15" s="9">
        <f t="shared" si="1"/>
        <v>0</v>
      </c>
      <c r="L15" s="9">
        <f t="shared" si="1"/>
        <v>0</v>
      </c>
      <c r="M15" s="9">
        <f t="shared" si="1"/>
        <v>0</v>
      </c>
      <c r="N15" s="9">
        <f t="shared" si="1"/>
        <v>0</v>
      </c>
      <c r="O15" s="9">
        <f t="shared" si="1"/>
        <v>0</v>
      </c>
      <c r="P15" s="9">
        <f t="shared" si="1"/>
        <v>0</v>
      </c>
      <c r="Q15" s="9">
        <f t="shared" si="1"/>
        <v>0</v>
      </c>
      <c r="R15" s="9">
        <f t="shared" si="1"/>
        <v>31570139.59</v>
      </c>
    </row>
    <row r="17" spans="1:18" x14ac:dyDescent="0.25">
      <c r="A17" s="4" t="s">
        <v>4</v>
      </c>
    </row>
    <row r="18" spans="1:18" x14ac:dyDescent="0.25">
      <c r="B18" s="4" t="s">
        <v>12</v>
      </c>
    </row>
    <row r="19" spans="1:18" x14ac:dyDescent="0.25">
      <c r="B19" s="4" t="s">
        <v>13</v>
      </c>
    </row>
    <row r="20" spans="1:18" x14ac:dyDescent="0.25">
      <c r="C20" s="4" t="s">
        <v>7</v>
      </c>
      <c r="F20" s="9">
        <v>35017.56</v>
      </c>
      <c r="G20" s="9">
        <v>52828.23</v>
      </c>
      <c r="H20" s="9">
        <v>47584.5</v>
      </c>
      <c r="I20" s="9">
        <v>0</v>
      </c>
      <c r="J20" s="9">
        <v>0</v>
      </c>
      <c r="K20" s="9">
        <v>0</v>
      </c>
      <c r="L20" s="9">
        <v>0</v>
      </c>
      <c r="M20" s="9">
        <v>0</v>
      </c>
      <c r="N20" s="9">
        <v>0</v>
      </c>
      <c r="O20" s="9">
        <v>0</v>
      </c>
      <c r="P20" s="9">
        <v>0</v>
      </c>
      <c r="Q20" s="9">
        <v>0</v>
      </c>
      <c r="R20" s="7">
        <f>IF(ISNA(LOOKUP(2,1/(F6:Q6&lt;&gt;""),F20:Q20)),0,LOOKUP(2,1/(F6:Q6&lt;&gt;""),F20:Q20))</f>
        <v>47584.5</v>
      </c>
    </row>
    <row r="21" spans="1:18" x14ac:dyDescent="0.25">
      <c r="C21" s="4" t="s">
        <v>8</v>
      </c>
      <c r="F21" s="2">
        <v>40199.910000000003</v>
      </c>
      <c r="G21" s="2">
        <f t="shared" ref="G21:Q21" si="2">IF(G6="",0,F20)</f>
        <v>35017.56</v>
      </c>
      <c r="H21" s="2">
        <f t="shared" si="2"/>
        <v>52828.23</v>
      </c>
      <c r="I21" s="2">
        <f t="shared" si="2"/>
        <v>0</v>
      </c>
      <c r="J21" s="2">
        <f t="shared" si="2"/>
        <v>0</v>
      </c>
      <c r="K21" s="2">
        <f t="shared" si="2"/>
        <v>0</v>
      </c>
      <c r="L21" s="2">
        <f t="shared" si="2"/>
        <v>0</v>
      </c>
      <c r="M21" s="2">
        <f t="shared" si="2"/>
        <v>0</v>
      </c>
      <c r="N21" s="2">
        <f t="shared" si="2"/>
        <v>0</v>
      </c>
      <c r="O21" s="2">
        <f t="shared" si="2"/>
        <v>0</v>
      </c>
      <c r="P21" s="2">
        <f t="shared" si="2"/>
        <v>0</v>
      </c>
      <c r="Q21" s="2">
        <f t="shared" si="2"/>
        <v>0</v>
      </c>
      <c r="R21" s="8">
        <f>F21</f>
        <v>40199.910000000003</v>
      </c>
    </row>
    <row r="22" spans="1:18" x14ac:dyDescent="0.25">
      <c r="C22" s="4" t="s">
        <v>9</v>
      </c>
      <c r="F22" s="7">
        <f>ROUND(F20-F21,2)</f>
        <v>-5182.3500000000004</v>
      </c>
      <c r="G22" s="7">
        <f t="shared" ref="G22:R22" si="3">ROUND(G20-G21,2)</f>
        <v>17810.669999999998</v>
      </c>
      <c r="H22" s="7">
        <f t="shared" si="3"/>
        <v>-5243.73</v>
      </c>
      <c r="I22" s="7">
        <f t="shared" si="3"/>
        <v>0</v>
      </c>
      <c r="J22" s="7">
        <f t="shared" si="3"/>
        <v>0</v>
      </c>
      <c r="K22" s="7">
        <f t="shared" si="3"/>
        <v>0</v>
      </c>
      <c r="L22" s="7">
        <f t="shared" si="3"/>
        <v>0</v>
      </c>
      <c r="M22" s="7">
        <f t="shared" si="3"/>
        <v>0</v>
      </c>
      <c r="N22" s="7">
        <f t="shared" si="3"/>
        <v>0</v>
      </c>
      <c r="O22" s="7">
        <f t="shared" si="3"/>
        <v>0</v>
      </c>
      <c r="P22" s="7">
        <f t="shared" si="3"/>
        <v>0</v>
      </c>
      <c r="Q22" s="7">
        <f t="shared" si="3"/>
        <v>0</v>
      </c>
      <c r="R22" s="7">
        <f t="shared" si="3"/>
        <v>7384.59</v>
      </c>
    </row>
    <row r="24" spans="1:18" x14ac:dyDescent="0.25">
      <c r="A24" s="4" t="s">
        <v>11</v>
      </c>
    </row>
    <row r="25" spans="1:18" x14ac:dyDescent="0.25">
      <c r="B25" s="6"/>
      <c r="C25" s="6" t="s">
        <v>3</v>
      </c>
      <c r="D25" s="6" t="s">
        <v>2</v>
      </c>
    </row>
    <row r="26" spans="1:18" x14ac:dyDescent="0.25">
      <c r="C26" s="11" t="s">
        <v>318</v>
      </c>
      <c r="D26" s="11" t="s">
        <v>319</v>
      </c>
      <c r="F26" s="1">
        <v>50038.01</v>
      </c>
      <c r="G26" s="1">
        <v>65480.3</v>
      </c>
      <c r="H26" s="1">
        <v>21068.03</v>
      </c>
      <c r="I26" s="1">
        <v>0</v>
      </c>
      <c r="J26" s="1">
        <v>0</v>
      </c>
      <c r="K26" s="1">
        <v>0</v>
      </c>
      <c r="L26" s="1">
        <v>0</v>
      </c>
      <c r="M26" s="1">
        <v>0</v>
      </c>
      <c r="N26" s="1">
        <v>0</v>
      </c>
      <c r="O26" s="1">
        <v>0</v>
      </c>
      <c r="P26" s="1">
        <v>0</v>
      </c>
      <c r="Q26" s="1">
        <v>0</v>
      </c>
      <c r="R26" s="7">
        <f t="shared" ref="R26:R39" si="4">ROUND(SUM(F26:Q26),2)</f>
        <v>136586.34</v>
      </c>
    </row>
    <row r="27" spans="1:18" x14ac:dyDescent="0.25">
      <c r="C27" s="11" t="s">
        <v>320</v>
      </c>
      <c r="D27" s="11" t="s">
        <v>190</v>
      </c>
      <c r="F27" s="1">
        <v>8354.7099999999991</v>
      </c>
      <c r="G27" s="1">
        <v>8354.7099999999991</v>
      </c>
      <c r="H27" s="1">
        <v>8354.7099999999991</v>
      </c>
      <c r="I27" s="1">
        <v>0</v>
      </c>
      <c r="J27" s="1">
        <v>0</v>
      </c>
      <c r="K27" s="1">
        <v>0</v>
      </c>
      <c r="L27" s="1">
        <v>0</v>
      </c>
      <c r="M27" s="1">
        <v>0</v>
      </c>
      <c r="N27" s="1">
        <v>0</v>
      </c>
      <c r="O27" s="1">
        <v>0</v>
      </c>
      <c r="P27" s="1">
        <v>0</v>
      </c>
      <c r="Q27" s="1">
        <v>0</v>
      </c>
      <c r="R27" s="7">
        <f t="shared" si="4"/>
        <v>25064.13</v>
      </c>
    </row>
    <row r="28" spans="1:18" x14ac:dyDescent="0.25">
      <c r="C28" s="11" t="s">
        <v>320</v>
      </c>
      <c r="D28" s="11" t="s">
        <v>321</v>
      </c>
      <c r="F28" s="1">
        <v>19494.310000000001</v>
      </c>
      <c r="G28" s="1">
        <v>19494.310000000001</v>
      </c>
      <c r="H28" s="1">
        <v>19494.310000000001</v>
      </c>
      <c r="I28" s="1">
        <v>0</v>
      </c>
      <c r="J28" s="1">
        <v>0</v>
      </c>
      <c r="K28" s="1">
        <v>0</v>
      </c>
      <c r="L28" s="1">
        <v>0</v>
      </c>
      <c r="M28" s="1">
        <v>0</v>
      </c>
      <c r="N28" s="1">
        <v>0</v>
      </c>
      <c r="O28" s="1">
        <v>0</v>
      </c>
      <c r="P28" s="1">
        <v>0</v>
      </c>
      <c r="Q28" s="1">
        <v>0</v>
      </c>
      <c r="R28" s="7">
        <f t="shared" si="4"/>
        <v>58482.93</v>
      </c>
    </row>
    <row r="29" spans="1:18" x14ac:dyDescent="0.25">
      <c r="C29" s="11" t="s">
        <v>322</v>
      </c>
      <c r="D29" s="11" t="s">
        <v>190</v>
      </c>
      <c r="F29" s="1">
        <v>0</v>
      </c>
      <c r="G29" s="1">
        <v>5633138.9900000002</v>
      </c>
      <c r="H29" s="1">
        <v>17330210.260000002</v>
      </c>
      <c r="I29" s="1">
        <v>0</v>
      </c>
      <c r="J29" s="1">
        <v>0</v>
      </c>
      <c r="K29" s="1">
        <v>0</v>
      </c>
      <c r="L29" s="1">
        <v>0</v>
      </c>
      <c r="M29" s="1">
        <v>0</v>
      </c>
      <c r="N29" s="1">
        <v>0</v>
      </c>
      <c r="O29" s="1">
        <v>0</v>
      </c>
      <c r="P29" s="1">
        <v>0</v>
      </c>
      <c r="Q29" s="1">
        <v>0</v>
      </c>
      <c r="R29" s="7">
        <f t="shared" si="4"/>
        <v>22963349.25</v>
      </c>
    </row>
    <row r="30" spans="1:18" x14ac:dyDescent="0.25">
      <c r="C30" s="11" t="s">
        <v>323</v>
      </c>
      <c r="D30" s="11" t="s">
        <v>296</v>
      </c>
      <c r="F30" s="1">
        <v>0</v>
      </c>
      <c r="G30" s="1">
        <v>625000</v>
      </c>
      <c r="H30" s="1">
        <v>1250000</v>
      </c>
      <c r="I30" s="1">
        <v>0</v>
      </c>
      <c r="J30" s="1">
        <v>0</v>
      </c>
      <c r="K30" s="1">
        <v>0</v>
      </c>
      <c r="L30" s="1">
        <v>0</v>
      </c>
      <c r="M30" s="1">
        <v>0</v>
      </c>
      <c r="N30" s="1">
        <v>0</v>
      </c>
      <c r="O30" s="1">
        <v>0</v>
      </c>
      <c r="P30" s="1">
        <v>0</v>
      </c>
      <c r="Q30" s="1">
        <v>0</v>
      </c>
      <c r="R30" s="7">
        <f t="shared" ref="R30" si="5">ROUND(SUM(F30:Q30),2)</f>
        <v>1875000</v>
      </c>
    </row>
    <row r="31" spans="1:18" x14ac:dyDescent="0.25">
      <c r="C31" s="11" t="s">
        <v>324</v>
      </c>
      <c r="D31" s="11" t="s">
        <v>190</v>
      </c>
      <c r="F31" s="1">
        <v>4699.26</v>
      </c>
      <c r="G31" s="1">
        <v>1461.17</v>
      </c>
      <c r="H31" s="1">
        <v>18188.14</v>
      </c>
      <c r="I31" s="1">
        <v>0</v>
      </c>
      <c r="J31" s="1">
        <v>0</v>
      </c>
      <c r="K31" s="1">
        <v>0</v>
      </c>
      <c r="L31" s="1">
        <v>0</v>
      </c>
      <c r="M31" s="1">
        <v>0</v>
      </c>
      <c r="N31" s="1">
        <v>0</v>
      </c>
      <c r="O31" s="1">
        <v>0</v>
      </c>
      <c r="P31" s="1">
        <v>0</v>
      </c>
      <c r="Q31" s="1">
        <v>0</v>
      </c>
      <c r="R31" s="7">
        <f t="shared" ref="R31:R33" si="6">ROUND(SUM(F31:Q31),2)</f>
        <v>24348.57</v>
      </c>
    </row>
    <row r="32" spans="1:18" x14ac:dyDescent="0.25">
      <c r="C32" s="11" t="s">
        <v>325</v>
      </c>
      <c r="D32" s="11" t="s">
        <v>326</v>
      </c>
      <c r="F32" s="1">
        <v>51258.94</v>
      </c>
      <c r="G32" s="1">
        <v>0</v>
      </c>
      <c r="H32" s="1">
        <v>115</v>
      </c>
      <c r="I32" s="1">
        <v>0</v>
      </c>
      <c r="J32" s="1">
        <v>0</v>
      </c>
      <c r="K32" s="1">
        <v>0</v>
      </c>
      <c r="L32" s="1">
        <v>0</v>
      </c>
      <c r="M32" s="1">
        <v>0</v>
      </c>
      <c r="N32" s="1">
        <v>0</v>
      </c>
      <c r="O32" s="1">
        <v>0</v>
      </c>
      <c r="P32" s="1">
        <v>0</v>
      </c>
      <c r="Q32" s="1">
        <v>0</v>
      </c>
      <c r="R32" s="7">
        <f t="shared" si="6"/>
        <v>51373.94</v>
      </c>
    </row>
    <row r="33" spans="1:18" x14ac:dyDescent="0.25">
      <c r="C33" s="11" t="s">
        <v>235</v>
      </c>
      <c r="D33" s="11" t="s">
        <v>216</v>
      </c>
      <c r="F33" s="1">
        <v>119517.45</v>
      </c>
      <c r="G33" s="1">
        <v>9772.85</v>
      </c>
      <c r="H33" s="1">
        <v>61868.91</v>
      </c>
      <c r="I33" s="1">
        <v>0</v>
      </c>
      <c r="J33" s="1">
        <v>0</v>
      </c>
      <c r="K33" s="1">
        <v>0</v>
      </c>
      <c r="L33" s="1">
        <v>0</v>
      </c>
      <c r="M33" s="1">
        <v>0</v>
      </c>
      <c r="N33" s="1">
        <v>0</v>
      </c>
      <c r="O33" s="1">
        <v>0</v>
      </c>
      <c r="P33" s="1">
        <v>0</v>
      </c>
      <c r="Q33" s="1">
        <v>0</v>
      </c>
      <c r="R33" s="7">
        <f t="shared" si="6"/>
        <v>191159.21</v>
      </c>
    </row>
    <row r="34" spans="1:18" x14ac:dyDescent="0.25">
      <c r="C34" s="11" t="s">
        <v>327</v>
      </c>
      <c r="D34" s="11" t="s">
        <v>254</v>
      </c>
      <c r="F34" s="1">
        <v>0</v>
      </c>
      <c r="G34" s="1">
        <v>0</v>
      </c>
      <c r="H34" s="1">
        <v>836.41</v>
      </c>
      <c r="I34" s="1">
        <v>0</v>
      </c>
      <c r="J34" s="1">
        <v>0</v>
      </c>
      <c r="K34" s="1">
        <v>0</v>
      </c>
      <c r="L34" s="1">
        <v>0</v>
      </c>
      <c r="M34" s="1">
        <v>0</v>
      </c>
      <c r="N34" s="1">
        <v>0</v>
      </c>
      <c r="O34" s="1">
        <v>0</v>
      </c>
      <c r="P34" s="1">
        <v>0</v>
      </c>
      <c r="Q34" s="1">
        <v>0</v>
      </c>
      <c r="R34" s="7">
        <f t="shared" si="4"/>
        <v>836.41</v>
      </c>
    </row>
    <row r="35" spans="1:18" x14ac:dyDescent="0.25">
      <c r="C35" s="11" t="s">
        <v>327</v>
      </c>
      <c r="D35" s="11" t="s">
        <v>319</v>
      </c>
      <c r="F35" s="1">
        <v>3903790.58</v>
      </c>
      <c r="G35" s="1">
        <v>1971930.74</v>
      </c>
      <c r="H35" s="1">
        <v>341526.72</v>
      </c>
      <c r="I35" s="1">
        <v>0</v>
      </c>
      <c r="J35" s="1">
        <v>0</v>
      </c>
      <c r="K35" s="1">
        <v>0</v>
      </c>
      <c r="L35" s="1">
        <v>0</v>
      </c>
      <c r="M35" s="1">
        <v>0</v>
      </c>
      <c r="N35" s="1">
        <v>0</v>
      </c>
      <c r="O35" s="1">
        <v>0</v>
      </c>
      <c r="P35" s="1">
        <v>0</v>
      </c>
      <c r="Q35" s="1">
        <v>0</v>
      </c>
      <c r="R35" s="7">
        <f t="shared" si="4"/>
        <v>6217248.04</v>
      </c>
    </row>
    <row r="36" spans="1:18" x14ac:dyDescent="0.25">
      <c r="C36" s="11" t="s">
        <v>327</v>
      </c>
      <c r="D36" s="11" t="s">
        <v>330</v>
      </c>
      <c r="F36" s="1">
        <v>0</v>
      </c>
      <c r="G36" s="1">
        <v>0</v>
      </c>
      <c r="H36" s="1">
        <v>5899.59</v>
      </c>
      <c r="I36" s="1">
        <v>0</v>
      </c>
      <c r="J36" s="1">
        <v>0</v>
      </c>
      <c r="K36" s="1">
        <v>0</v>
      </c>
      <c r="L36" s="1">
        <v>0</v>
      </c>
      <c r="M36" s="1">
        <v>0</v>
      </c>
      <c r="N36" s="1">
        <v>0</v>
      </c>
      <c r="O36" s="1">
        <v>0</v>
      </c>
      <c r="P36" s="1">
        <v>0</v>
      </c>
      <c r="Q36" s="1">
        <v>0</v>
      </c>
      <c r="R36" s="7">
        <f t="shared" ref="R36:R38" si="7">ROUND(SUM(F36:Q36),2)</f>
        <v>5899.59</v>
      </c>
    </row>
    <row r="37" spans="1:18" x14ac:dyDescent="0.25">
      <c r="C37" s="11" t="s">
        <v>327</v>
      </c>
      <c r="D37" s="11" t="s">
        <v>272</v>
      </c>
      <c r="F37" s="1">
        <v>0</v>
      </c>
      <c r="G37" s="1">
        <v>10101</v>
      </c>
      <c r="H37" s="1">
        <v>1817.28</v>
      </c>
      <c r="I37" s="1">
        <v>0</v>
      </c>
      <c r="J37" s="1">
        <v>0</v>
      </c>
      <c r="K37" s="1">
        <v>0</v>
      </c>
      <c r="L37" s="1">
        <v>0</v>
      </c>
      <c r="M37" s="1">
        <v>0</v>
      </c>
      <c r="N37" s="1">
        <v>0</v>
      </c>
      <c r="O37" s="1">
        <v>0</v>
      </c>
      <c r="P37" s="1">
        <v>0</v>
      </c>
      <c r="Q37" s="1">
        <v>0</v>
      </c>
      <c r="R37" s="7">
        <f t="shared" si="7"/>
        <v>11918.28</v>
      </c>
    </row>
    <row r="38" spans="1:18" x14ac:dyDescent="0.25">
      <c r="C38" s="11" t="s">
        <v>327</v>
      </c>
      <c r="D38" s="11" t="s">
        <v>180</v>
      </c>
      <c r="F38" s="1">
        <v>0</v>
      </c>
      <c r="G38" s="1">
        <v>0</v>
      </c>
      <c r="H38" s="1">
        <v>707.54</v>
      </c>
      <c r="I38" s="1">
        <v>0</v>
      </c>
      <c r="J38" s="1">
        <v>0</v>
      </c>
      <c r="K38" s="1">
        <v>0</v>
      </c>
      <c r="L38" s="1">
        <v>0</v>
      </c>
      <c r="M38" s="1">
        <v>0</v>
      </c>
      <c r="N38" s="1">
        <v>0</v>
      </c>
      <c r="O38" s="1">
        <v>0</v>
      </c>
      <c r="P38" s="1">
        <v>0</v>
      </c>
      <c r="Q38" s="1">
        <v>0</v>
      </c>
      <c r="R38" s="7">
        <f t="shared" si="7"/>
        <v>707.54</v>
      </c>
    </row>
    <row r="39" spans="1:18" x14ac:dyDescent="0.25">
      <c r="C39" s="11" t="s">
        <v>327</v>
      </c>
      <c r="D39" s="11" t="s">
        <v>360</v>
      </c>
      <c r="F39" s="1">
        <v>0</v>
      </c>
      <c r="G39" s="1">
        <v>0</v>
      </c>
      <c r="H39" s="1">
        <v>780.77</v>
      </c>
      <c r="I39" s="1">
        <v>0</v>
      </c>
      <c r="J39" s="1">
        <v>0</v>
      </c>
      <c r="K39" s="1">
        <v>0</v>
      </c>
      <c r="L39" s="1">
        <v>0</v>
      </c>
      <c r="M39" s="1">
        <v>0</v>
      </c>
      <c r="N39" s="1">
        <v>0</v>
      </c>
      <c r="O39" s="1">
        <v>0</v>
      </c>
      <c r="P39" s="1">
        <v>0</v>
      </c>
      <c r="Q39" s="1">
        <v>0</v>
      </c>
      <c r="R39" s="7">
        <f t="shared" si="4"/>
        <v>780.77</v>
      </c>
    </row>
    <row r="40" spans="1:18" x14ac:dyDescent="0.25">
      <c r="F40" s="24">
        <f t="shared" ref="F40:R40" si="8">ROUND(SUM(F26:F39),2)</f>
        <v>4157153.26</v>
      </c>
      <c r="G40" s="24">
        <f t="shared" si="8"/>
        <v>8344734.0700000003</v>
      </c>
      <c r="H40" s="24">
        <f t="shared" si="8"/>
        <v>19060867.670000002</v>
      </c>
      <c r="I40" s="24">
        <f t="shared" si="8"/>
        <v>0</v>
      </c>
      <c r="J40" s="24">
        <f t="shared" si="8"/>
        <v>0</v>
      </c>
      <c r="K40" s="24">
        <f t="shared" si="8"/>
        <v>0</v>
      </c>
      <c r="L40" s="24">
        <f t="shared" si="8"/>
        <v>0</v>
      </c>
      <c r="M40" s="24">
        <f t="shared" si="8"/>
        <v>0</v>
      </c>
      <c r="N40" s="24">
        <f t="shared" si="8"/>
        <v>0</v>
      </c>
      <c r="O40" s="24">
        <f t="shared" si="8"/>
        <v>0</v>
      </c>
      <c r="P40" s="24">
        <f t="shared" si="8"/>
        <v>0</v>
      </c>
      <c r="Q40" s="24">
        <f t="shared" si="8"/>
        <v>0</v>
      </c>
      <c r="R40" s="24">
        <f t="shared" si="8"/>
        <v>31562755</v>
      </c>
    </row>
    <row r="43" spans="1:18" ht="15.75" thickBot="1" x14ac:dyDescent="0.3">
      <c r="A43" s="4" t="s">
        <v>6</v>
      </c>
      <c r="F43" s="10">
        <f t="shared" ref="F43:R43" si="9">ROUND(F15-F22-F40,2)</f>
        <v>0</v>
      </c>
      <c r="G43" s="10">
        <f t="shared" si="9"/>
        <v>0</v>
      </c>
      <c r="H43" s="10">
        <f t="shared" si="9"/>
        <v>0</v>
      </c>
      <c r="I43" s="10">
        <f t="shared" si="9"/>
        <v>0</v>
      </c>
      <c r="J43" s="10">
        <f t="shared" si="9"/>
        <v>0</v>
      </c>
      <c r="K43" s="10">
        <f t="shared" si="9"/>
        <v>0</v>
      </c>
      <c r="L43" s="10">
        <f t="shared" si="9"/>
        <v>0</v>
      </c>
      <c r="M43" s="10">
        <f t="shared" si="9"/>
        <v>0</v>
      </c>
      <c r="N43" s="10">
        <f t="shared" si="9"/>
        <v>0</v>
      </c>
      <c r="O43" s="10">
        <f t="shared" si="9"/>
        <v>0</v>
      </c>
      <c r="P43" s="10">
        <f t="shared" si="9"/>
        <v>0</v>
      </c>
      <c r="Q43" s="10">
        <f t="shared" si="9"/>
        <v>0</v>
      </c>
      <c r="R43" s="10">
        <f t="shared" si="9"/>
        <v>0</v>
      </c>
    </row>
    <row r="44" spans="1:18" ht="15.75" thickTop="1" x14ac:dyDescent="0.25"/>
    <row r="46" spans="1:18" x14ac:dyDescent="0.25">
      <c r="A46" s="4" t="s">
        <v>57</v>
      </c>
    </row>
    <row r="47" spans="1:18" ht="15" customHeight="1" x14ac:dyDescent="0.25">
      <c r="A47" s="27" t="s">
        <v>71</v>
      </c>
      <c r="B47" s="27"/>
      <c r="C47" s="27"/>
      <c r="D47" s="27"/>
      <c r="E47" s="27"/>
      <c r="F47" s="27"/>
      <c r="G47" s="27"/>
      <c r="H47" s="27"/>
      <c r="I47" s="27"/>
      <c r="J47" s="27"/>
      <c r="K47" s="27"/>
      <c r="L47" s="27"/>
      <c r="M47" s="27"/>
      <c r="N47" s="27"/>
      <c r="O47" s="27"/>
      <c r="P47" s="27"/>
      <c r="Q47" s="27"/>
      <c r="R47" s="27"/>
    </row>
    <row r="48" spans="1:18" x14ac:dyDescent="0.25">
      <c r="A48" s="27"/>
      <c r="B48" s="27"/>
      <c r="C48" s="27"/>
      <c r="D48" s="27"/>
      <c r="E48" s="27"/>
      <c r="F48" s="27"/>
      <c r="G48" s="27"/>
      <c r="H48" s="27"/>
      <c r="I48" s="27"/>
      <c r="J48" s="27"/>
      <c r="K48" s="27"/>
      <c r="L48" s="27"/>
      <c r="M48" s="27"/>
      <c r="N48" s="27"/>
      <c r="O48" s="27"/>
      <c r="P48" s="27"/>
      <c r="Q48" s="27"/>
      <c r="R48" s="27"/>
    </row>
    <row r="49" spans="1:18" x14ac:dyDescent="0.25">
      <c r="A49" s="27"/>
      <c r="B49" s="27"/>
      <c r="C49" s="27"/>
      <c r="D49" s="27"/>
      <c r="E49" s="27"/>
      <c r="F49" s="27"/>
      <c r="G49" s="27"/>
      <c r="H49" s="27"/>
      <c r="I49" s="27"/>
      <c r="J49" s="27"/>
      <c r="K49" s="27"/>
      <c r="L49" s="27"/>
      <c r="M49" s="27"/>
      <c r="N49" s="27"/>
      <c r="O49" s="27"/>
      <c r="P49" s="27"/>
      <c r="Q49" s="27"/>
      <c r="R49" s="27"/>
    </row>
    <row r="50" spans="1:18" x14ac:dyDescent="0.25">
      <c r="A50" s="27"/>
      <c r="B50" s="27"/>
      <c r="C50" s="27"/>
      <c r="D50" s="27"/>
      <c r="E50" s="27"/>
      <c r="F50" s="27"/>
      <c r="G50" s="27"/>
      <c r="H50" s="27"/>
      <c r="I50" s="27"/>
      <c r="J50" s="27"/>
      <c r="K50" s="27"/>
      <c r="L50" s="27"/>
      <c r="M50" s="27"/>
      <c r="N50" s="27"/>
      <c r="O50" s="27"/>
      <c r="P50" s="27"/>
      <c r="Q50" s="27"/>
      <c r="R50" s="27"/>
    </row>
    <row r="51" spans="1:18" x14ac:dyDescent="0.25">
      <c r="A51" s="27"/>
      <c r="B51" s="27"/>
      <c r="C51" s="27"/>
      <c r="D51" s="27"/>
      <c r="E51" s="27"/>
      <c r="F51" s="27"/>
      <c r="G51" s="27"/>
      <c r="H51" s="27"/>
      <c r="I51" s="27"/>
      <c r="J51" s="27"/>
      <c r="K51" s="27"/>
      <c r="L51" s="27"/>
      <c r="M51" s="27"/>
      <c r="N51" s="27"/>
      <c r="O51" s="27"/>
      <c r="P51" s="27"/>
      <c r="Q51" s="27"/>
      <c r="R51" s="27"/>
    </row>
    <row r="52" spans="1:18" x14ac:dyDescent="0.25">
      <c r="A52" s="27"/>
      <c r="B52" s="27"/>
      <c r="C52" s="27"/>
      <c r="D52" s="27"/>
      <c r="E52" s="27"/>
      <c r="F52" s="27"/>
      <c r="G52" s="27"/>
      <c r="H52" s="27"/>
      <c r="I52" s="27"/>
      <c r="J52" s="27"/>
      <c r="K52" s="27"/>
      <c r="L52" s="27"/>
      <c r="M52" s="27"/>
      <c r="N52" s="27"/>
      <c r="O52" s="27"/>
      <c r="P52" s="27"/>
      <c r="Q52" s="27"/>
      <c r="R52" s="27"/>
    </row>
    <row r="53" spans="1:18" x14ac:dyDescent="0.25">
      <c r="A53" s="27"/>
      <c r="B53" s="27"/>
      <c r="C53" s="27"/>
      <c r="D53" s="27"/>
      <c r="E53" s="27"/>
      <c r="F53" s="27"/>
      <c r="G53" s="27"/>
      <c r="H53" s="27"/>
      <c r="I53" s="27"/>
      <c r="J53" s="27"/>
      <c r="K53" s="27"/>
      <c r="L53" s="27"/>
      <c r="M53" s="27"/>
      <c r="N53" s="27"/>
      <c r="O53" s="27"/>
      <c r="P53" s="27"/>
      <c r="Q53" s="27"/>
      <c r="R53" s="27"/>
    </row>
    <row r="54" spans="1:18" x14ac:dyDescent="0.25">
      <c r="A54" s="27"/>
      <c r="B54" s="27"/>
      <c r="C54" s="27"/>
      <c r="D54" s="27"/>
      <c r="E54" s="27"/>
      <c r="F54" s="27"/>
      <c r="G54" s="27"/>
      <c r="H54" s="27"/>
      <c r="I54" s="27"/>
      <c r="J54" s="27"/>
      <c r="K54" s="27"/>
      <c r="L54" s="27"/>
      <c r="M54" s="27"/>
      <c r="N54" s="27"/>
      <c r="O54" s="27"/>
      <c r="P54" s="27"/>
      <c r="Q54" s="27"/>
      <c r="R54" s="27"/>
    </row>
    <row r="55" spans="1:18" x14ac:dyDescent="0.25">
      <c r="A55" s="27"/>
      <c r="B55" s="27"/>
      <c r="C55" s="27"/>
      <c r="D55" s="27"/>
      <c r="E55" s="27"/>
      <c r="F55" s="27"/>
      <c r="G55" s="27"/>
      <c r="H55" s="27"/>
      <c r="I55" s="27"/>
      <c r="J55" s="27"/>
      <c r="K55" s="27"/>
      <c r="L55" s="27"/>
      <c r="M55" s="27"/>
      <c r="N55" s="27"/>
      <c r="O55" s="27"/>
      <c r="P55" s="27"/>
      <c r="Q55" s="27"/>
      <c r="R55" s="27"/>
    </row>
    <row r="56" spans="1:18" x14ac:dyDescent="0.25">
      <c r="A56" s="27"/>
      <c r="B56" s="27"/>
      <c r="C56" s="27"/>
      <c r="D56" s="27"/>
      <c r="E56" s="27"/>
      <c r="F56" s="27"/>
      <c r="G56" s="27"/>
      <c r="H56" s="27"/>
      <c r="I56" s="27"/>
      <c r="J56" s="27"/>
      <c r="K56" s="27"/>
      <c r="L56" s="27"/>
      <c r="M56" s="27"/>
      <c r="N56" s="27"/>
      <c r="O56" s="27"/>
      <c r="P56" s="27"/>
      <c r="Q56" s="27"/>
      <c r="R56" s="27"/>
    </row>
    <row r="57" spans="1:18" x14ac:dyDescent="0.25">
      <c r="A57" s="27"/>
      <c r="B57" s="27"/>
      <c r="C57" s="27"/>
      <c r="D57" s="27"/>
      <c r="E57" s="27"/>
      <c r="F57" s="27"/>
      <c r="G57" s="27"/>
      <c r="H57" s="27"/>
      <c r="I57" s="27"/>
      <c r="J57" s="27"/>
      <c r="K57" s="27"/>
      <c r="L57" s="27"/>
      <c r="M57" s="27"/>
      <c r="N57" s="27"/>
      <c r="O57" s="27"/>
      <c r="P57" s="27"/>
      <c r="Q57" s="27"/>
      <c r="R57" s="27"/>
    </row>
  </sheetData>
  <mergeCells count="1">
    <mergeCell ref="A47:R57"/>
  </mergeCells>
  <pageMargins left="0.45" right="0.45" top="0.5" bottom="0.5" header="0.3" footer="0.3"/>
  <pageSetup scale="50" fitToHeight="0" orientation="landscape" blackAndWhite="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R113"/>
  <sheetViews>
    <sheetView showGridLines="0" zoomScale="85" zoomScaleNormal="85" workbookViewId="0"/>
  </sheetViews>
  <sheetFormatPr defaultRowHeight="15" x14ac:dyDescent="0.25"/>
  <cols>
    <col min="1" max="2" width="2.85546875" style="4" customWidth="1"/>
    <col min="3" max="3" width="10.140625" style="4" customWidth="1"/>
    <col min="4" max="4" width="13" style="4" customWidth="1"/>
    <col min="5" max="5" width="2.85546875" style="4" customWidth="1"/>
    <col min="6" max="17" width="17.140625" style="4" customWidth="1"/>
    <col min="18" max="18" width="17.85546875" style="4" customWidth="1"/>
    <col min="19" max="16384" width="9.140625" style="4"/>
  </cols>
  <sheetData>
    <row r="1" spans="1:18" x14ac:dyDescent="0.25">
      <c r="A1" s="3" t="s">
        <v>0</v>
      </c>
      <c r="R1" s="14" t="str">
        <f>Summary!$R$1</f>
        <v>IDORRPT1</v>
      </c>
    </row>
    <row r="2" spans="1:18" x14ac:dyDescent="0.25">
      <c r="A2" s="3" t="s">
        <v>1</v>
      </c>
      <c r="R2" s="14" t="str">
        <f>Summary!$R$2</f>
        <v>Printed by the authority of the State of Illinois - web only, 1, 10/2026</v>
      </c>
    </row>
    <row r="3" spans="1:18" x14ac:dyDescent="0.25">
      <c r="A3" s="3" t="str">
        <f>IF(ISBLANK(Summary!A3),"",Summary!A3)</f>
        <v>FISCAL YEAR 2027</v>
      </c>
      <c r="R3" s="14" t="str">
        <f>Summary!$R$3</f>
        <v>https://tax.illinois.gov/research/taxstats.html</v>
      </c>
    </row>
    <row r="5" spans="1:18" x14ac:dyDescent="0.25">
      <c r="F5" s="26" t="s">
        <v>45</v>
      </c>
      <c r="G5" s="26"/>
      <c r="H5" s="26"/>
      <c r="I5" s="26"/>
      <c r="J5" s="26"/>
      <c r="K5" s="26"/>
      <c r="L5" s="26"/>
      <c r="M5" s="26"/>
      <c r="N5" s="26"/>
      <c r="O5" s="26"/>
      <c r="P5" s="26"/>
      <c r="Q5" s="26"/>
      <c r="R5" s="26"/>
    </row>
    <row r="6" spans="1:18" x14ac:dyDescent="0.25">
      <c r="F6" s="5">
        <f>IF(ISBLANK(Summary!F6),"",Summary!F6)</f>
        <v>46234</v>
      </c>
      <c r="G6" s="5">
        <f>IF(ISBLANK(Summary!G6),"",Summary!G6)</f>
        <v>46265</v>
      </c>
      <c r="H6" s="5">
        <f>IF(ISBLANK(Summary!H6),"",Summary!H6)</f>
        <v>46295</v>
      </c>
      <c r="I6" s="5" t="str">
        <f>IF(ISBLANK(Summary!I6),"",Summary!I6)</f>
        <v/>
      </c>
      <c r="J6" s="5" t="str">
        <f>IF(ISBLANK(Summary!J6),"",Summary!J6)</f>
        <v/>
      </c>
      <c r="K6" s="5" t="str">
        <f>IF(ISBLANK(Summary!K6),"",Summary!K6)</f>
        <v/>
      </c>
      <c r="L6" s="5" t="str">
        <f>IF(ISBLANK(Summary!L6),"",Summary!L6)</f>
        <v/>
      </c>
      <c r="M6" s="5" t="str">
        <f>IF(ISBLANK(Summary!M6),"",Summary!M6)</f>
        <v/>
      </c>
      <c r="N6" s="5" t="str">
        <f>IF(ISBLANK(Summary!N6),"",Summary!N6)</f>
        <v/>
      </c>
      <c r="O6" s="5" t="str">
        <f>IF(ISBLANK(Summary!O6),"",Summary!O6)</f>
        <v/>
      </c>
      <c r="P6" s="5" t="str">
        <f>IF(ISBLANK(Summary!P6),"",Summary!P6)</f>
        <v/>
      </c>
      <c r="Q6" s="5" t="str">
        <f>IF(ISBLANK(Summary!Q6),"",Summary!Q6)</f>
        <v/>
      </c>
      <c r="R6" s="6" t="s">
        <v>5</v>
      </c>
    </row>
    <row r="8" spans="1:18" x14ac:dyDescent="0.25">
      <c r="A8" s="4" t="s">
        <v>10</v>
      </c>
    </row>
    <row r="9" spans="1:18" x14ac:dyDescent="0.25">
      <c r="B9" s="4" t="s">
        <v>82</v>
      </c>
      <c r="F9" s="1">
        <v>28346937.989999998</v>
      </c>
      <c r="G9" s="1">
        <v>18680859.23</v>
      </c>
      <c r="H9" s="1">
        <v>34797846.07</v>
      </c>
      <c r="I9" s="1">
        <v>0</v>
      </c>
      <c r="J9" s="1">
        <v>0</v>
      </c>
      <c r="K9" s="1">
        <v>0</v>
      </c>
      <c r="L9" s="1">
        <v>0</v>
      </c>
      <c r="M9" s="1">
        <v>0</v>
      </c>
      <c r="N9" s="1">
        <v>0</v>
      </c>
      <c r="O9" s="1">
        <v>0</v>
      </c>
      <c r="P9" s="1">
        <v>0</v>
      </c>
      <c r="Q9" s="1">
        <v>0</v>
      </c>
      <c r="R9" s="7">
        <f t="shared" ref="R9:R18" si="0">ROUND(SUM(F9:Q9),2)</f>
        <v>81825643.290000007</v>
      </c>
    </row>
    <row r="10" spans="1:18" x14ac:dyDescent="0.25">
      <c r="B10" s="4" t="s">
        <v>157</v>
      </c>
      <c r="F10" s="1">
        <v>2115270.14</v>
      </c>
      <c r="G10" s="1">
        <v>1920814.8</v>
      </c>
      <c r="H10" s="1">
        <v>25198842.559999999</v>
      </c>
      <c r="I10" s="1">
        <v>0</v>
      </c>
      <c r="J10" s="1">
        <v>0</v>
      </c>
      <c r="K10" s="1">
        <v>0</v>
      </c>
      <c r="L10" s="1">
        <v>0</v>
      </c>
      <c r="M10" s="1">
        <v>0</v>
      </c>
      <c r="N10" s="1">
        <v>0</v>
      </c>
      <c r="O10" s="1">
        <v>0</v>
      </c>
      <c r="P10" s="1">
        <v>0</v>
      </c>
      <c r="Q10" s="1">
        <v>0</v>
      </c>
      <c r="R10" s="7">
        <f t="shared" si="0"/>
        <v>29234927.5</v>
      </c>
    </row>
    <row r="11" spans="1:18" x14ac:dyDescent="0.25">
      <c r="B11" s="4" t="s">
        <v>158</v>
      </c>
      <c r="F11" s="1">
        <v>33194905.949999999</v>
      </c>
      <c r="G11" s="1">
        <v>19936310.190000001</v>
      </c>
      <c r="H11" s="1">
        <v>447258521.88999999</v>
      </c>
      <c r="I11" s="1">
        <v>0</v>
      </c>
      <c r="J11" s="1">
        <v>0</v>
      </c>
      <c r="K11" s="1">
        <v>0</v>
      </c>
      <c r="L11" s="1">
        <v>0</v>
      </c>
      <c r="M11" s="1">
        <v>0</v>
      </c>
      <c r="N11" s="1">
        <v>0</v>
      </c>
      <c r="O11" s="1">
        <v>0</v>
      </c>
      <c r="P11" s="1">
        <v>0</v>
      </c>
      <c r="Q11" s="1">
        <v>0</v>
      </c>
      <c r="R11" s="7">
        <f t="shared" si="0"/>
        <v>500389738.02999997</v>
      </c>
    </row>
    <row r="12" spans="1:18" x14ac:dyDescent="0.25">
      <c r="B12" s="4" t="s">
        <v>159</v>
      </c>
      <c r="F12" s="1">
        <v>351594534.61000001</v>
      </c>
      <c r="G12" s="1">
        <v>73548459.349999994</v>
      </c>
      <c r="H12" s="1">
        <v>1334261614.29</v>
      </c>
      <c r="I12" s="1">
        <v>0</v>
      </c>
      <c r="J12" s="1">
        <v>0</v>
      </c>
      <c r="K12" s="1">
        <v>0</v>
      </c>
      <c r="L12" s="1">
        <v>0</v>
      </c>
      <c r="M12" s="1">
        <v>0</v>
      </c>
      <c r="N12" s="1">
        <v>0</v>
      </c>
      <c r="O12" s="1">
        <v>0</v>
      </c>
      <c r="P12" s="1">
        <v>0</v>
      </c>
      <c r="Q12" s="1">
        <v>0</v>
      </c>
      <c r="R12" s="7">
        <f t="shared" si="0"/>
        <v>1759404608.25</v>
      </c>
    </row>
    <row r="13" spans="1:18" x14ac:dyDescent="0.25">
      <c r="B13" s="4" t="s">
        <v>160</v>
      </c>
      <c r="F13" s="1">
        <v>77268293.200000003</v>
      </c>
      <c r="G13" s="1">
        <v>29513372.23</v>
      </c>
      <c r="H13" s="1">
        <v>560221377.82000005</v>
      </c>
      <c r="I13" s="1">
        <v>0</v>
      </c>
      <c r="J13" s="1">
        <v>0</v>
      </c>
      <c r="K13" s="1">
        <v>0</v>
      </c>
      <c r="L13" s="1">
        <v>0</v>
      </c>
      <c r="M13" s="1">
        <v>0</v>
      </c>
      <c r="N13" s="1">
        <v>0</v>
      </c>
      <c r="O13" s="1">
        <v>0</v>
      </c>
      <c r="P13" s="1">
        <v>0</v>
      </c>
      <c r="Q13" s="1">
        <v>0</v>
      </c>
      <c r="R13" s="7">
        <f t="shared" si="0"/>
        <v>667003043.25</v>
      </c>
    </row>
    <row r="14" spans="1:18" x14ac:dyDescent="0.25">
      <c r="B14" s="4" t="s">
        <v>161</v>
      </c>
      <c r="F14" s="1">
        <v>19052134.440000001</v>
      </c>
      <c r="G14" s="1">
        <v>26489821.629999999</v>
      </c>
      <c r="H14" s="1">
        <v>382406853.47000003</v>
      </c>
      <c r="I14" s="1">
        <v>0</v>
      </c>
      <c r="J14" s="1">
        <v>0</v>
      </c>
      <c r="K14" s="1">
        <v>0</v>
      </c>
      <c r="L14" s="1">
        <v>0</v>
      </c>
      <c r="M14" s="1">
        <v>0</v>
      </c>
      <c r="N14" s="1">
        <v>0</v>
      </c>
      <c r="O14" s="1">
        <v>0</v>
      </c>
      <c r="P14" s="1">
        <v>0</v>
      </c>
      <c r="Q14" s="1">
        <v>0</v>
      </c>
      <c r="R14" s="7">
        <f t="shared" si="0"/>
        <v>427948809.54000002</v>
      </c>
    </row>
    <row r="15" spans="1:18" x14ac:dyDescent="0.25">
      <c r="B15" s="4" t="s">
        <v>162</v>
      </c>
      <c r="F15" s="1">
        <v>11689600</v>
      </c>
      <c r="G15" s="1">
        <v>3085195.66</v>
      </c>
      <c r="H15" s="1">
        <v>31032334</v>
      </c>
      <c r="I15" s="1">
        <v>0</v>
      </c>
      <c r="J15" s="1">
        <v>0</v>
      </c>
      <c r="K15" s="1">
        <v>0</v>
      </c>
      <c r="L15" s="1">
        <v>0</v>
      </c>
      <c r="M15" s="1">
        <v>0</v>
      </c>
      <c r="N15" s="1">
        <v>0</v>
      </c>
      <c r="O15" s="1">
        <v>0</v>
      </c>
      <c r="P15" s="1">
        <v>0</v>
      </c>
      <c r="Q15" s="1">
        <v>0</v>
      </c>
      <c r="R15" s="7">
        <f t="shared" si="0"/>
        <v>45807129.659999996</v>
      </c>
    </row>
    <row r="16" spans="1:18" x14ac:dyDescent="0.25">
      <c r="B16" s="4" t="s">
        <v>163</v>
      </c>
      <c r="F16" s="1">
        <v>0</v>
      </c>
      <c r="G16" s="1">
        <v>0</v>
      </c>
      <c r="H16" s="1">
        <v>284900</v>
      </c>
      <c r="I16" s="1">
        <v>0</v>
      </c>
      <c r="J16" s="1">
        <v>0</v>
      </c>
      <c r="K16" s="1">
        <v>0</v>
      </c>
      <c r="L16" s="1">
        <v>0</v>
      </c>
      <c r="M16" s="1">
        <v>0</v>
      </c>
      <c r="N16" s="1">
        <v>0</v>
      </c>
      <c r="O16" s="1">
        <v>0</v>
      </c>
      <c r="P16" s="1">
        <v>0</v>
      </c>
      <c r="Q16" s="1">
        <v>0</v>
      </c>
      <c r="R16" s="7">
        <f t="shared" si="0"/>
        <v>284900</v>
      </c>
    </row>
    <row r="17" spans="1:18" x14ac:dyDescent="0.25">
      <c r="B17" s="4" t="s">
        <v>164</v>
      </c>
      <c r="F17" s="1">
        <v>760000</v>
      </c>
      <c r="G17" s="1">
        <v>0</v>
      </c>
      <c r="H17" s="1">
        <v>842000</v>
      </c>
      <c r="I17" s="1">
        <v>0</v>
      </c>
      <c r="J17" s="1">
        <v>0</v>
      </c>
      <c r="K17" s="1">
        <v>0</v>
      </c>
      <c r="L17" s="1">
        <v>0</v>
      </c>
      <c r="M17" s="1">
        <v>0</v>
      </c>
      <c r="N17" s="1">
        <v>0</v>
      </c>
      <c r="O17" s="1">
        <v>0</v>
      </c>
      <c r="P17" s="1">
        <v>0</v>
      </c>
      <c r="Q17" s="1">
        <v>0</v>
      </c>
      <c r="R17" s="7">
        <f t="shared" si="0"/>
        <v>1602000</v>
      </c>
    </row>
    <row r="18" spans="1:18" x14ac:dyDescent="0.25">
      <c r="B18" s="4" t="s">
        <v>165</v>
      </c>
      <c r="F18" s="2">
        <v>123716.73</v>
      </c>
      <c r="G18" s="2">
        <v>280451.89</v>
      </c>
      <c r="H18" s="2">
        <v>1289864.07</v>
      </c>
      <c r="I18" s="2">
        <v>0</v>
      </c>
      <c r="J18" s="2">
        <v>0</v>
      </c>
      <c r="K18" s="2">
        <v>0</v>
      </c>
      <c r="L18" s="2">
        <v>0</v>
      </c>
      <c r="M18" s="2">
        <v>0</v>
      </c>
      <c r="N18" s="2">
        <v>0</v>
      </c>
      <c r="O18" s="2">
        <v>0</v>
      </c>
      <c r="P18" s="2">
        <v>0</v>
      </c>
      <c r="Q18" s="2">
        <v>0</v>
      </c>
      <c r="R18" s="8">
        <f t="shared" si="0"/>
        <v>1694032.69</v>
      </c>
    </row>
    <row r="19" spans="1:18" x14ac:dyDescent="0.25">
      <c r="F19" s="9">
        <f>ROUND(SUM(F9:F18),2)</f>
        <v>524145393.06</v>
      </c>
      <c r="G19" s="9">
        <f t="shared" ref="G19:R19" si="1">ROUND(SUM(G9:G18),2)</f>
        <v>173455284.97999999</v>
      </c>
      <c r="H19" s="9">
        <f t="shared" si="1"/>
        <v>2817594154.1700001</v>
      </c>
      <c r="I19" s="9">
        <f t="shared" si="1"/>
        <v>0</v>
      </c>
      <c r="J19" s="9">
        <f t="shared" si="1"/>
        <v>0</v>
      </c>
      <c r="K19" s="9">
        <f t="shared" si="1"/>
        <v>0</v>
      </c>
      <c r="L19" s="9">
        <f t="shared" si="1"/>
        <v>0</v>
      </c>
      <c r="M19" s="9">
        <f t="shared" si="1"/>
        <v>0</v>
      </c>
      <c r="N19" s="9">
        <f t="shared" si="1"/>
        <v>0</v>
      </c>
      <c r="O19" s="9">
        <f t="shared" si="1"/>
        <v>0</v>
      </c>
      <c r="P19" s="9">
        <f t="shared" si="1"/>
        <v>0</v>
      </c>
      <c r="Q19" s="9">
        <f t="shared" si="1"/>
        <v>0</v>
      </c>
      <c r="R19" s="9">
        <f t="shared" si="1"/>
        <v>3515194832.21</v>
      </c>
    </row>
    <row r="21" spans="1:18" x14ac:dyDescent="0.25">
      <c r="A21" s="4" t="s">
        <v>4</v>
      </c>
    </row>
    <row r="22" spans="1:18" x14ac:dyDescent="0.25">
      <c r="B22" s="4" t="s">
        <v>12</v>
      </c>
    </row>
    <row r="23" spans="1:18" x14ac:dyDescent="0.25">
      <c r="B23" s="4" t="s">
        <v>13</v>
      </c>
    </row>
    <row r="24" spans="1:18" x14ac:dyDescent="0.25">
      <c r="C24" s="4" t="s">
        <v>7</v>
      </c>
      <c r="F24" s="9">
        <v>16130460.529999999</v>
      </c>
      <c r="G24" s="9">
        <v>29229938.18</v>
      </c>
      <c r="H24" s="9">
        <v>100230536.04000001</v>
      </c>
      <c r="I24" s="9">
        <v>0</v>
      </c>
      <c r="J24" s="9">
        <v>0</v>
      </c>
      <c r="K24" s="9">
        <v>0</v>
      </c>
      <c r="L24" s="9">
        <v>0</v>
      </c>
      <c r="M24" s="9">
        <v>0</v>
      </c>
      <c r="N24" s="9">
        <v>0</v>
      </c>
      <c r="O24" s="9">
        <v>0</v>
      </c>
      <c r="P24" s="9">
        <v>0</v>
      </c>
      <c r="Q24" s="9">
        <v>0</v>
      </c>
      <c r="R24" s="7">
        <f>IF(ISNA(LOOKUP(2,1/(F6:Q6&lt;&gt;""),F24:Q24)),0,LOOKUP(2,1/(F6:Q6&lt;&gt;""),F24:Q24))</f>
        <v>100230536.04000001</v>
      </c>
    </row>
    <row r="25" spans="1:18" x14ac:dyDescent="0.25">
      <c r="C25" s="4" t="s">
        <v>8</v>
      </c>
      <c r="F25" s="2">
        <v>66143054.109999999</v>
      </c>
      <c r="G25" s="2">
        <f t="shared" ref="G25:Q25" si="2">IF(G6="",0,F24)</f>
        <v>16130460.529999999</v>
      </c>
      <c r="H25" s="2">
        <f t="shared" si="2"/>
        <v>29229938.18</v>
      </c>
      <c r="I25" s="2">
        <f t="shared" si="2"/>
        <v>0</v>
      </c>
      <c r="J25" s="2">
        <f t="shared" si="2"/>
        <v>0</v>
      </c>
      <c r="K25" s="2">
        <f t="shared" si="2"/>
        <v>0</v>
      </c>
      <c r="L25" s="2">
        <f t="shared" si="2"/>
        <v>0</v>
      </c>
      <c r="M25" s="2">
        <f t="shared" si="2"/>
        <v>0</v>
      </c>
      <c r="N25" s="2">
        <f t="shared" si="2"/>
        <v>0</v>
      </c>
      <c r="O25" s="2">
        <f t="shared" si="2"/>
        <v>0</v>
      </c>
      <c r="P25" s="2">
        <f t="shared" si="2"/>
        <v>0</v>
      </c>
      <c r="Q25" s="2">
        <f t="shared" si="2"/>
        <v>0</v>
      </c>
      <c r="R25" s="8">
        <f>F25</f>
        <v>66143054.109999999</v>
      </c>
    </row>
    <row r="26" spans="1:18" x14ac:dyDescent="0.25">
      <c r="C26" s="4" t="s">
        <v>9</v>
      </c>
      <c r="F26" s="7">
        <f>ROUND(F24-F25,2)</f>
        <v>-50012593.579999998</v>
      </c>
      <c r="G26" s="7">
        <f t="shared" ref="G26:R26" si="3">ROUND(G24-G25,2)</f>
        <v>13099477.65</v>
      </c>
      <c r="H26" s="7">
        <f t="shared" si="3"/>
        <v>71000597.859999999</v>
      </c>
      <c r="I26" s="7">
        <f t="shared" si="3"/>
        <v>0</v>
      </c>
      <c r="J26" s="7">
        <f t="shared" si="3"/>
        <v>0</v>
      </c>
      <c r="K26" s="7">
        <f t="shared" si="3"/>
        <v>0</v>
      </c>
      <c r="L26" s="7">
        <f t="shared" si="3"/>
        <v>0</v>
      </c>
      <c r="M26" s="7">
        <f t="shared" si="3"/>
        <v>0</v>
      </c>
      <c r="N26" s="7">
        <f t="shared" si="3"/>
        <v>0</v>
      </c>
      <c r="O26" s="7">
        <f t="shared" si="3"/>
        <v>0</v>
      </c>
      <c r="P26" s="7">
        <f t="shared" si="3"/>
        <v>0</v>
      </c>
      <c r="Q26" s="7">
        <f t="shared" si="3"/>
        <v>0</v>
      </c>
      <c r="R26" s="7">
        <f t="shared" si="3"/>
        <v>34087481.93</v>
      </c>
    </row>
    <row r="28" spans="1:18" x14ac:dyDescent="0.25">
      <c r="A28" s="4" t="s">
        <v>11</v>
      </c>
    </row>
    <row r="29" spans="1:18" x14ac:dyDescent="0.25">
      <c r="B29" s="6"/>
      <c r="C29" s="6" t="s">
        <v>3</v>
      </c>
      <c r="D29" s="6" t="s">
        <v>2</v>
      </c>
    </row>
    <row r="30" spans="1:18" x14ac:dyDescent="0.25">
      <c r="C30" s="11" t="s">
        <v>328</v>
      </c>
      <c r="D30" s="11" t="s">
        <v>190</v>
      </c>
      <c r="F30" s="1">
        <v>245317949.16</v>
      </c>
      <c r="G30" s="1">
        <v>57499535.689999998</v>
      </c>
      <c r="H30" s="1">
        <v>1032695340.74</v>
      </c>
      <c r="I30" s="1">
        <v>0</v>
      </c>
      <c r="J30" s="1">
        <v>0</v>
      </c>
      <c r="K30" s="1">
        <v>0</v>
      </c>
      <c r="L30" s="1">
        <v>0</v>
      </c>
      <c r="M30" s="1">
        <v>0</v>
      </c>
      <c r="N30" s="1">
        <v>0</v>
      </c>
      <c r="O30" s="1">
        <v>0</v>
      </c>
      <c r="P30" s="1">
        <v>0</v>
      </c>
      <c r="Q30" s="1">
        <v>0</v>
      </c>
      <c r="R30" s="7">
        <f t="shared" ref="R30:R61" si="4">ROUND(SUM(F30:Q30),2)</f>
        <v>1335512825.5899999</v>
      </c>
    </row>
    <row r="31" spans="1:18" x14ac:dyDescent="0.25">
      <c r="C31" s="11" t="s">
        <v>328</v>
      </c>
      <c r="D31" s="11" t="s">
        <v>329</v>
      </c>
      <c r="F31" s="1">
        <v>20903908.030000001</v>
      </c>
      <c r="G31" s="1">
        <v>4948135.3499999996</v>
      </c>
      <c r="H31" s="1">
        <v>87928304.319999993</v>
      </c>
      <c r="I31" s="1">
        <v>0</v>
      </c>
      <c r="J31" s="1">
        <v>0</v>
      </c>
      <c r="K31" s="1">
        <v>0</v>
      </c>
      <c r="L31" s="1">
        <v>0</v>
      </c>
      <c r="M31" s="1">
        <v>0</v>
      </c>
      <c r="N31" s="1">
        <v>0</v>
      </c>
      <c r="O31" s="1">
        <v>0</v>
      </c>
      <c r="P31" s="1">
        <v>0</v>
      </c>
      <c r="Q31" s="1">
        <v>0</v>
      </c>
      <c r="R31" s="7">
        <f t="shared" si="4"/>
        <v>113780347.7</v>
      </c>
    </row>
    <row r="32" spans="1:18" x14ac:dyDescent="0.25">
      <c r="C32" s="11" t="s">
        <v>328</v>
      </c>
      <c r="D32" s="11" t="s">
        <v>319</v>
      </c>
      <c r="F32" s="1">
        <v>46615914.719999999</v>
      </c>
      <c r="G32" s="1">
        <v>10886546.1</v>
      </c>
      <c r="H32" s="1">
        <v>195361188.72999999</v>
      </c>
      <c r="I32" s="1">
        <v>0</v>
      </c>
      <c r="J32" s="1">
        <v>0</v>
      </c>
      <c r="K32" s="1">
        <v>0</v>
      </c>
      <c r="L32" s="1">
        <v>0</v>
      </c>
      <c r="M32" s="1">
        <v>0</v>
      </c>
      <c r="N32" s="1">
        <v>0</v>
      </c>
      <c r="O32" s="1">
        <v>0</v>
      </c>
      <c r="P32" s="1">
        <v>0</v>
      </c>
      <c r="Q32" s="1">
        <v>0</v>
      </c>
      <c r="R32" s="7">
        <f t="shared" si="4"/>
        <v>252863649.55000001</v>
      </c>
    </row>
    <row r="33" spans="3:18" x14ac:dyDescent="0.25">
      <c r="C33" s="11" t="s">
        <v>328</v>
      </c>
      <c r="D33" s="11" t="s">
        <v>197</v>
      </c>
      <c r="F33" s="1">
        <v>2752923.82</v>
      </c>
      <c r="G33" s="1">
        <v>0</v>
      </c>
      <c r="H33" s="1">
        <v>0</v>
      </c>
      <c r="I33" s="1">
        <v>0</v>
      </c>
      <c r="J33" s="1">
        <v>0</v>
      </c>
      <c r="K33" s="1">
        <v>0</v>
      </c>
      <c r="L33" s="1">
        <v>0</v>
      </c>
      <c r="M33" s="1">
        <v>0</v>
      </c>
      <c r="N33" s="1">
        <v>0</v>
      </c>
      <c r="O33" s="1">
        <v>0</v>
      </c>
      <c r="P33" s="1">
        <v>0</v>
      </c>
      <c r="Q33" s="1">
        <v>0</v>
      </c>
      <c r="R33" s="7">
        <f t="shared" si="4"/>
        <v>2752923.82</v>
      </c>
    </row>
    <row r="34" spans="3:18" x14ac:dyDescent="0.25">
      <c r="C34" s="11" t="s">
        <v>328</v>
      </c>
      <c r="D34" s="11" t="s">
        <v>330</v>
      </c>
      <c r="F34" s="1">
        <v>19615311</v>
      </c>
      <c r="G34" s="1">
        <v>4634062.99</v>
      </c>
      <c r="H34" s="1">
        <v>82464004.909999996</v>
      </c>
      <c r="I34" s="1">
        <v>0</v>
      </c>
      <c r="J34" s="1">
        <v>0</v>
      </c>
      <c r="K34" s="1">
        <v>0</v>
      </c>
      <c r="L34" s="1">
        <v>0</v>
      </c>
      <c r="M34" s="1">
        <v>0</v>
      </c>
      <c r="N34" s="1">
        <v>0</v>
      </c>
      <c r="O34" s="1">
        <v>0</v>
      </c>
      <c r="P34" s="1">
        <v>0</v>
      </c>
      <c r="Q34" s="1">
        <v>0</v>
      </c>
      <c r="R34" s="7">
        <f t="shared" si="4"/>
        <v>106713378.90000001</v>
      </c>
    </row>
    <row r="35" spans="3:18" x14ac:dyDescent="0.25">
      <c r="C35" s="11" t="s">
        <v>328</v>
      </c>
      <c r="D35" s="11" t="s">
        <v>331</v>
      </c>
      <c r="F35" s="1">
        <v>0</v>
      </c>
      <c r="G35" s="1">
        <v>91602.91</v>
      </c>
      <c r="H35" s="1">
        <v>445966.48</v>
      </c>
      <c r="I35" s="1">
        <v>0</v>
      </c>
      <c r="J35" s="1">
        <v>0</v>
      </c>
      <c r="K35" s="1">
        <v>0</v>
      </c>
      <c r="L35" s="1">
        <v>0</v>
      </c>
      <c r="M35" s="1">
        <v>0</v>
      </c>
      <c r="N35" s="1">
        <v>0</v>
      </c>
      <c r="O35" s="1">
        <v>0</v>
      </c>
      <c r="P35" s="1">
        <v>0</v>
      </c>
      <c r="Q35" s="1">
        <v>0</v>
      </c>
      <c r="R35" s="7">
        <f t="shared" si="4"/>
        <v>537569.39</v>
      </c>
    </row>
    <row r="36" spans="3:18" x14ac:dyDescent="0.25">
      <c r="C36" s="11" t="s">
        <v>328</v>
      </c>
      <c r="D36" s="11" t="s">
        <v>332</v>
      </c>
      <c r="F36" s="1">
        <v>0</v>
      </c>
      <c r="G36" s="1">
        <v>91602.91</v>
      </c>
      <c r="H36" s="1">
        <v>445966.48</v>
      </c>
      <c r="I36" s="1">
        <v>0</v>
      </c>
      <c r="J36" s="1">
        <v>0</v>
      </c>
      <c r="K36" s="1">
        <v>0</v>
      </c>
      <c r="L36" s="1">
        <v>0</v>
      </c>
      <c r="M36" s="1">
        <v>0</v>
      </c>
      <c r="N36" s="1">
        <v>0</v>
      </c>
      <c r="O36" s="1">
        <v>0</v>
      </c>
      <c r="P36" s="1">
        <v>0</v>
      </c>
      <c r="Q36" s="1">
        <v>0</v>
      </c>
      <c r="R36" s="7">
        <f t="shared" si="4"/>
        <v>537569.39</v>
      </c>
    </row>
    <row r="37" spans="3:18" x14ac:dyDescent="0.25">
      <c r="C37" s="11" t="s">
        <v>333</v>
      </c>
      <c r="D37" s="11" t="s">
        <v>319</v>
      </c>
      <c r="F37" s="1">
        <v>21014605.77</v>
      </c>
      <c r="G37" s="1">
        <v>6060291.2599999998</v>
      </c>
      <c r="H37" s="1">
        <v>99531055.010000005</v>
      </c>
      <c r="I37" s="1">
        <v>0</v>
      </c>
      <c r="J37" s="1">
        <v>0</v>
      </c>
      <c r="K37" s="1">
        <v>0</v>
      </c>
      <c r="L37" s="1">
        <v>0</v>
      </c>
      <c r="M37" s="1">
        <v>0</v>
      </c>
      <c r="N37" s="1">
        <v>0</v>
      </c>
      <c r="O37" s="1">
        <v>0</v>
      </c>
      <c r="P37" s="1">
        <v>0</v>
      </c>
      <c r="Q37" s="1">
        <v>0</v>
      </c>
      <c r="R37" s="7">
        <f t="shared" ref="R37:R39" si="5">ROUND(SUM(F37:Q37),2)</f>
        <v>126605952.04000001</v>
      </c>
    </row>
    <row r="38" spans="3:18" x14ac:dyDescent="0.25">
      <c r="C38" s="11" t="s">
        <v>333</v>
      </c>
      <c r="D38" s="11" t="s">
        <v>197</v>
      </c>
      <c r="F38" s="1">
        <v>3795069.19</v>
      </c>
      <c r="G38" s="1">
        <v>0</v>
      </c>
      <c r="H38" s="1">
        <v>0</v>
      </c>
      <c r="I38" s="1">
        <v>0</v>
      </c>
      <c r="J38" s="1">
        <v>0</v>
      </c>
      <c r="K38" s="1">
        <v>0</v>
      </c>
      <c r="L38" s="1">
        <v>0</v>
      </c>
      <c r="M38" s="1">
        <v>0</v>
      </c>
      <c r="N38" s="1">
        <v>0</v>
      </c>
      <c r="O38" s="1">
        <v>0</v>
      </c>
      <c r="P38" s="1">
        <v>0</v>
      </c>
      <c r="Q38" s="1">
        <v>0</v>
      </c>
      <c r="R38" s="7">
        <f t="shared" si="5"/>
        <v>3795069.19</v>
      </c>
    </row>
    <row r="39" spans="3:18" x14ac:dyDescent="0.25">
      <c r="C39" s="11" t="s">
        <v>333</v>
      </c>
      <c r="D39" s="11" t="s">
        <v>272</v>
      </c>
      <c r="F39" s="1">
        <v>128644543.17</v>
      </c>
      <c r="G39" s="1">
        <v>36782325.469999999</v>
      </c>
      <c r="H39" s="1">
        <v>610959874.13999999</v>
      </c>
      <c r="I39" s="1">
        <v>0</v>
      </c>
      <c r="J39" s="1">
        <v>0</v>
      </c>
      <c r="K39" s="1">
        <v>0</v>
      </c>
      <c r="L39" s="1">
        <v>0</v>
      </c>
      <c r="M39" s="1">
        <v>0</v>
      </c>
      <c r="N39" s="1">
        <v>0</v>
      </c>
      <c r="O39" s="1">
        <v>0</v>
      </c>
      <c r="P39" s="1">
        <v>0</v>
      </c>
      <c r="Q39" s="1">
        <v>0</v>
      </c>
      <c r="R39" s="7">
        <f t="shared" si="5"/>
        <v>776386742.77999997</v>
      </c>
    </row>
    <row r="40" spans="3:18" x14ac:dyDescent="0.25">
      <c r="C40" s="11" t="s">
        <v>334</v>
      </c>
      <c r="D40" s="11" t="s">
        <v>216</v>
      </c>
      <c r="F40" s="1">
        <v>517736.5</v>
      </c>
      <c r="G40" s="1">
        <v>517736.5</v>
      </c>
      <c r="H40" s="1">
        <v>517736.5</v>
      </c>
      <c r="I40" s="1">
        <v>0</v>
      </c>
      <c r="J40" s="1">
        <v>0</v>
      </c>
      <c r="K40" s="1">
        <v>0</v>
      </c>
      <c r="L40" s="1">
        <v>0</v>
      </c>
      <c r="M40" s="1">
        <v>0</v>
      </c>
      <c r="N40" s="1">
        <v>0</v>
      </c>
      <c r="O40" s="1">
        <v>0</v>
      </c>
      <c r="P40" s="1">
        <v>0</v>
      </c>
      <c r="Q40" s="1">
        <v>0</v>
      </c>
      <c r="R40" s="7">
        <f t="shared" si="4"/>
        <v>1553209.5</v>
      </c>
    </row>
    <row r="41" spans="3:18" x14ac:dyDescent="0.25">
      <c r="C41" s="11" t="s">
        <v>335</v>
      </c>
      <c r="D41" s="11" t="s">
        <v>216</v>
      </c>
      <c r="F41" s="1">
        <v>445178.01</v>
      </c>
      <c r="G41" s="1">
        <v>445178.01</v>
      </c>
      <c r="H41" s="1">
        <v>445178.01</v>
      </c>
      <c r="I41" s="1">
        <v>0</v>
      </c>
      <c r="J41" s="1">
        <v>0</v>
      </c>
      <c r="K41" s="1">
        <v>0</v>
      </c>
      <c r="L41" s="1">
        <v>0</v>
      </c>
      <c r="M41" s="1">
        <v>0</v>
      </c>
      <c r="N41" s="1">
        <v>0</v>
      </c>
      <c r="O41" s="1">
        <v>0</v>
      </c>
      <c r="P41" s="1">
        <v>0</v>
      </c>
      <c r="Q41" s="1">
        <v>0</v>
      </c>
      <c r="R41" s="7">
        <f t="shared" si="4"/>
        <v>1335534.03</v>
      </c>
    </row>
    <row r="42" spans="3:18" x14ac:dyDescent="0.25">
      <c r="C42" s="11" t="s">
        <v>336</v>
      </c>
      <c r="D42" s="11" t="s">
        <v>190</v>
      </c>
      <c r="F42" s="1">
        <v>0</v>
      </c>
      <c r="G42" s="1">
        <v>0</v>
      </c>
      <c r="H42" s="1">
        <v>0</v>
      </c>
      <c r="I42" s="1">
        <v>0</v>
      </c>
      <c r="J42" s="1">
        <v>0</v>
      </c>
      <c r="K42" s="1">
        <v>0</v>
      </c>
      <c r="L42" s="1">
        <v>0</v>
      </c>
      <c r="M42" s="1">
        <v>0</v>
      </c>
      <c r="N42" s="1">
        <v>0</v>
      </c>
      <c r="O42" s="1">
        <v>0</v>
      </c>
      <c r="P42" s="1">
        <v>0</v>
      </c>
      <c r="Q42" s="1">
        <v>0</v>
      </c>
      <c r="R42" s="7">
        <f t="shared" si="4"/>
        <v>0</v>
      </c>
    </row>
    <row r="43" spans="3:18" x14ac:dyDescent="0.25">
      <c r="C43" s="11" t="s">
        <v>337</v>
      </c>
      <c r="D43" s="11" t="s">
        <v>190</v>
      </c>
      <c r="F43" s="1">
        <v>56763454.57</v>
      </c>
      <c r="G43" s="1">
        <v>27398110</v>
      </c>
      <c r="H43" s="1">
        <v>453652036.85000002</v>
      </c>
      <c r="I43" s="1">
        <v>0</v>
      </c>
      <c r="J43" s="1">
        <v>0</v>
      </c>
      <c r="K43" s="1">
        <v>0</v>
      </c>
      <c r="L43" s="1">
        <v>0</v>
      </c>
      <c r="M43" s="1">
        <v>0</v>
      </c>
      <c r="N43" s="1">
        <v>0</v>
      </c>
      <c r="O43" s="1">
        <v>0</v>
      </c>
      <c r="P43" s="1">
        <v>0</v>
      </c>
      <c r="Q43" s="1">
        <v>0</v>
      </c>
      <c r="R43" s="7">
        <f t="shared" si="4"/>
        <v>537813601.41999996</v>
      </c>
    </row>
    <row r="44" spans="3:18" x14ac:dyDescent="0.25">
      <c r="C44" s="11" t="s">
        <v>337</v>
      </c>
      <c r="D44" s="11" t="s">
        <v>329</v>
      </c>
      <c r="F44" s="1">
        <v>5276106.33</v>
      </c>
      <c r="G44" s="1">
        <v>2546626.9700000002</v>
      </c>
      <c r="H44" s="1">
        <v>42166503.670000002</v>
      </c>
      <c r="I44" s="1">
        <v>0</v>
      </c>
      <c r="J44" s="1">
        <v>0</v>
      </c>
      <c r="K44" s="1">
        <v>0</v>
      </c>
      <c r="L44" s="1">
        <v>0</v>
      </c>
      <c r="M44" s="1">
        <v>0</v>
      </c>
      <c r="N44" s="1">
        <v>0</v>
      </c>
      <c r="O44" s="1">
        <v>0</v>
      </c>
      <c r="P44" s="1">
        <v>0</v>
      </c>
      <c r="Q44" s="1">
        <v>0</v>
      </c>
      <c r="R44" s="7">
        <f t="shared" si="4"/>
        <v>49989236.969999999</v>
      </c>
    </row>
    <row r="45" spans="3:18" x14ac:dyDescent="0.25">
      <c r="C45" s="11" t="s">
        <v>337</v>
      </c>
      <c r="D45" s="11" t="s">
        <v>319</v>
      </c>
      <c r="F45" s="1">
        <v>7279253.5599999996</v>
      </c>
      <c r="G45" s="1">
        <v>3513489.28</v>
      </c>
      <c r="H45" s="1">
        <v>58175603.090000004</v>
      </c>
      <c r="I45" s="1">
        <v>0</v>
      </c>
      <c r="J45" s="1">
        <v>0</v>
      </c>
      <c r="K45" s="1">
        <v>0</v>
      </c>
      <c r="L45" s="1">
        <v>0</v>
      </c>
      <c r="M45" s="1">
        <v>0</v>
      </c>
      <c r="N45" s="1">
        <v>0</v>
      </c>
      <c r="O45" s="1">
        <v>0</v>
      </c>
      <c r="P45" s="1">
        <v>0</v>
      </c>
      <c r="Q45" s="1">
        <v>0</v>
      </c>
      <c r="R45" s="7">
        <f t="shared" si="4"/>
        <v>68968345.930000007</v>
      </c>
    </row>
    <row r="46" spans="3:18" x14ac:dyDescent="0.25">
      <c r="C46" s="11" t="s">
        <v>337</v>
      </c>
      <c r="D46" s="11" t="s">
        <v>197</v>
      </c>
      <c r="F46" s="1">
        <v>4980163.6900000004</v>
      </c>
      <c r="G46" s="1">
        <v>0</v>
      </c>
      <c r="H46" s="1">
        <v>0</v>
      </c>
      <c r="I46" s="1">
        <v>0</v>
      </c>
      <c r="J46" s="1">
        <v>0</v>
      </c>
      <c r="K46" s="1">
        <v>0</v>
      </c>
      <c r="L46" s="1">
        <v>0</v>
      </c>
      <c r="M46" s="1">
        <v>0</v>
      </c>
      <c r="N46" s="1">
        <v>0</v>
      </c>
      <c r="O46" s="1">
        <v>0</v>
      </c>
      <c r="P46" s="1">
        <v>0</v>
      </c>
      <c r="Q46" s="1">
        <v>0</v>
      </c>
      <c r="R46" s="7">
        <f t="shared" si="4"/>
        <v>4980163.6900000004</v>
      </c>
    </row>
    <row r="47" spans="3:18" x14ac:dyDescent="0.25">
      <c r="C47" s="11" t="s">
        <v>337</v>
      </c>
      <c r="D47" s="11" t="s">
        <v>330</v>
      </c>
      <c r="F47" s="1">
        <v>4676220.32</v>
      </c>
      <c r="G47" s="1">
        <v>2257078.9900000002</v>
      </c>
      <c r="H47" s="1">
        <v>37372229.960000001</v>
      </c>
      <c r="I47" s="1">
        <v>0</v>
      </c>
      <c r="J47" s="1">
        <v>0</v>
      </c>
      <c r="K47" s="1">
        <v>0</v>
      </c>
      <c r="L47" s="1">
        <v>0</v>
      </c>
      <c r="M47" s="1">
        <v>0</v>
      </c>
      <c r="N47" s="1">
        <v>0</v>
      </c>
      <c r="O47" s="1">
        <v>0</v>
      </c>
      <c r="P47" s="1">
        <v>0</v>
      </c>
      <c r="Q47" s="1">
        <v>0</v>
      </c>
      <c r="R47" s="7">
        <f t="shared" si="4"/>
        <v>44305529.270000003</v>
      </c>
    </row>
    <row r="48" spans="3:18" x14ac:dyDescent="0.25">
      <c r="C48" s="11" t="s">
        <v>337</v>
      </c>
      <c r="D48" s="11" t="s">
        <v>331</v>
      </c>
      <c r="F48" s="1">
        <v>2779824.4</v>
      </c>
      <c r="G48" s="1">
        <v>1341742.45</v>
      </c>
      <c r="H48" s="1">
        <v>22216283.710000001</v>
      </c>
      <c r="I48" s="1">
        <v>0</v>
      </c>
      <c r="J48" s="1">
        <v>0</v>
      </c>
      <c r="K48" s="1">
        <v>0</v>
      </c>
      <c r="L48" s="1">
        <v>0</v>
      </c>
      <c r="M48" s="1">
        <v>0</v>
      </c>
      <c r="N48" s="1">
        <v>0</v>
      </c>
      <c r="O48" s="1">
        <v>0</v>
      </c>
      <c r="P48" s="1">
        <v>0</v>
      </c>
      <c r="Q48" s="1">
        <v>0</v>
      </c>
      <c r="R48" s="7">
        <f t="shared" si="4"/>
        <v>26337850.559999999</v>
      </c>
    </row>
    <row r="49" spans="3:18" x14ac:dyDescent="0.25">
      <c r="C49" s="11" t="s">
        <v>337</v>
      </c>
      <c r="D49" s="11" t="s">
        <v>332</v>
      </c>
      <c r="F49" s="1">
        <v>2779824.4</v>
      </c>
      <c r="G49" s="1">
        <v>1341742.45</v>
      </c>
      <c r="H49" s="1">
        <v>22216283.710000001</v>
      </c>
      <c r="I49" s="1">
        <v>0</v>
      </c>
      <c r="J49" s="1">
        <v>0</v>
      </c>
      <c r="K49" s="1">
        <v>0</v>
      </c>
      <c r="L49" s="1">
        <v>0</v>
      </c>
      <c r="M49" s="1">
        <v>0</v>
      </c>
      <c r="N49" s="1">
        <v>0</v>
      </c>
      <c r="O49" s="1">
        <v>0</v>
      </c>
      <c r="P49" s="1">
        <v>0</v>
      </c>
      <c r="Q49" s="1">
        <v>0</v>
      </c>
      <c r="R49" s="7">
        <f t="shared" si="4"/>
        <v>26337850.559999999</v>
      </c>
    </row>
    <row r="50" spans="3:18" x14ac:dyDescent="0.25">
      <c r="C50" s="11" t="s">
        <v>338</v>
      </c>
      <c r="D50" s="11" t="s">
        <v>190</v>
      </c>
      <c r="F50" s="1">
        <v>0</v>
      </c>
      <c r="G50" s="1">
        <v>0</v>
      </c>
      <c r="H50" s="1">
        <v>30140273.960000001</v>
      </c>
      <c r="I50" s="1">
        <v>0</v>
      </c>
      <c r="J50" s="1">
        <v>0</v>
      </c>
      <c r="K50" s="1">
        <v>0</v>
      </c>
      <c r="L50" s="1">
        <v>0</v>
      </c>
      <c r="M50" s="1">
        <v>0</v>
      </c>
      <c r="N50" s="1">
        <v>0</v>
      </c>
      <c r="O50" s="1">
        <v>0</v>
      </c>
      <c r="P50" s="1">
        <v>0</v>
      </c>
      <c r="Q50" s="1">
        <v>0</v>
      </c>
      <c r="R50" s="7">
        <f t="shared" si="4"/>
        <v>30140273.960000001</v>
      </c>
    </row>
    <row r="51" spans="3:18" x14ac:dyDescent="0.25">
      <c r="C51" s="11" t="s">
        <v>338</v>
      </c>
      <c r="D51" s="11" t="s">
        <v>329</v>
      </c>
      <c r="F51" s="1">
        <v>0</v>
      </c>
      <c r="G51" s="1">
        <v>0</v>
      </c>
      <c r="H51" s="1">
        <v>2562888.7599999998</v>
      </c>
      <c r="I51" s="1">
        <v>0</v>
      </c>
      <c r="J51" s="1">
        <v>0</v>
      </c>
      <c r="K51" s="1">
        <v>0</v>
      </c>
      <c r="L51" s="1">
        <v>0</v>
      </c>
      <c r="M51" s="1">
        <v>0</v>
      </c>
      <c r="N51" s="1">
        <v>0</v>
      </c>
      <c r="O51" s="1">
        <v>0</v>
      </c>
      <c r="P51" s="1">
        <v>0</v>
      </c>
      <c r="Q51" s="1">
        <v>0</v>
      </c>
      <c r="R51" s="7">
        <f t="shared" si="4"/>
        <v>2562888.7599999998</v>
      </c>
    </row>
    <row r="52" spans="3:18" x14ac:dyDescent="0.25">
      <c r="C52" s="11" t="s">
        <v>338</v>
      </c>
      <c r="D52" s="11" t="s">
        <v>319</v>
      </c>
      <c r="F52" s="1">
        <v>0</v>
      </c>
      <c r="G52" s="1">
        <v>0</v>
      </c>
      <c r="H52" s="1">
        <v>5715266.4299999997</v>
      </c>
      <c r="I52" s="1">
        <v>0</v>
      </c>
      <c r="J52" s="1">
        <v>0</v>
      </c>
      <c r="K52" s="1">
        <v>0</v>
      </c>
      <c r="L52" s="1">
        <v>0</v>
      </c>
      <c r="M52" s="1">
        <v>0</v>
      </c>
      <c r="N52" s="1">
        <v>0</v>
      </c>
      <c r="O52" s="1">
        <v>0</v>
      </c>
      <c r="P52" s="1">
        <v>0</v>
      </c>
      <c r="Q52" s="1">
        <v>0</v>
      </c>
      <c r="R52" s="7">
        <f t="shared" si="4"/>
        <v>5715266.4299999997</v>
      </c>
    </row>
    <row r="53" spans="3:18" x14ac:dyDescent="0.25">
      <c r="C53" s="11" t="s">
        <v>338</v>
      </c>
      <c r="D53" s="11" t="s">
        <v>330</v>
      </c>
      <c r="F53" s="1">
        <v>0</v>
      </c>
      <c r="G53" s="1">
        <v>0</v>
      </c>
      <c r="H53" s="1">
        <v>2404902.4700000002</v>
      </c>
      <c r="I53" s="1">
        <v>0</v>
      </c>
      <c r="J53" s="1">
        <v>0</v>
      </c>
      <c r="K53" s="1">
        <v>0</v>
      </c>
      <c r="L53" s="1">
        <v>0</v>
      </c>
      <c r="M53" s="1">
        <v>0</v>
      </c>
      <c r="N53" s="1">
        <v>0</v>
      </c>
      <c r="O53" s="1">
        <v>0</v>
      </c>
      <c r="P53" s="1">
        <v>0</v>
      </c>
      <c r="Q53" s="1">
        <v>0</v>
      </c>
      <c r="R53" s="7">
        <f t="shared" si="4"/>
        <v>2404902.4700000002</v>
      </c>
    </row>
    <row r="54" spans="3:18" x14ac:dyDescent="0.25">
      <c r="C54" s="11" t="s">
        <v>339</v>
      </c>
      <c r="D54" s="11" t="s">
        <v>319</v>
      </c>
      <c r="F54" s="1">
        <v>0</v>
      </c>
      <c r="G54" s="1">
        <v>0</v>
      </c>
      <c r="H54" s="1">
        <v>-1929847.02</v>
      </c>
      <c r="I54" s="1">
        <v>0</v>
      </c>
      <c r="J54" s="1">
        <v>0</v>
      </c>
      <c r="K54" s="1">
        <v>0</v>
      </c>
      <c r="L54" s="1">
        <v>0</v>
      </c>
      <c r="M54" s="1">
        <v>0</v>
      </c>
      <c r="N54" s="1">
        <v>0</v>
      </c>
      <c r="O54" s="1">
        <v>0</v>
      </c>
      <c r="P54" s="1">
        <v>0</v>
      </c>
      <c r="Q54" s="1">
        <v>0</v>
      </c>
      <c r="R54" s="7">
        <f t="shared" si="4"/>
        <v>-1929847.02</v>
      </c>
    </row>
    <row r="55" spans="3:18" x14ac:dyDescent="0.25">
      <c r="C55" s="11" t="s">
        <v>339</v>
      </c>
      <c r="D55" s="11" t="s">
        <v>272</v>
      </c>
      <c r="F55" s="1">
        <v>0</v>
      </c>
      <c r="G55" s="1">
        <v>0</v>
      </c>
      <c r="H55" s="1">
        <v>-11854774.57</v>
      </c>
      <c r="I55" s="1">
        <v>0</v>
      </c>
      <c r="J55" s="1">
        <v>0</v>
      </c>
      <c r="K55" s="1">
        <v>0</v>
      </c>
      <c r="L55" s="1">
        <v>0</v>
      </c>
      <c r="M55" s="1">
        <v>0</v>
      </c>
      <c r="N55" s="1">
        <v>0</v>
      </c>
      <c r="O55" s="1">
        <v>0</v>
      </c>
      <c r="P55" s="1">
        <v>0</v>
      </c>
      <c r="Q55" s="1">
        <v>0</v>
      </c>
      <c r="R55" s="7">
        <f t="shared" si="4"/>
        <v>-11854774.57</v>
      </c>
    </row>
    <row r="56" spans="3:18" x14ac:dyDescent="0.25">
      <c r="C56" s="11" t="s">
        <v>340</v>
      </c>
      <c r="D56" s="11" t="s">
        <v>190</v>
      </c>
      <c r="F56" s="1">
        <v>0</v>
      </c>
      <c r="G56" s="1">
        <v>0</v>
      </c>
      <c r="H56" s="1">
        <v>-19292523.289999999</v>
      </c>
      <c r="I56" s="1">
        <v>0</v>
      </c>
      <c r="J56" s="1">
        <v>0</v>
      </c>
      <c r="K56" s="1">
        <v>0</v>
      </c>
      <c r="L56" s="1">
        <v>0</v>
      </c>
      <c r="M56" s="1">
        <v>0</v>
      </c>
      <c r="N56" s="1">
        <v>0</v>
      </c>
      <c r="O56" s="1">
        <v>0</v>
      </c>
      <c r="P56" s="1">
        <v>0</v>
      </c>
      <c r="Q56" s="1">
        <v>0</v>
      </c>
      <c r="R56" s="7">
        <f t="shared" si="4"/>
        <v>-19292523.289999999</v>
      </c>
    </row>
    <row r="57" spans="3:18" x14ac:dyDescent="0.25">
      <c r="C57" s="11" t="s">
        <v>340</v>
      </c>
      <c r="D57" s="11" t="s">
        <v>329</v>
      </c>
      <c r="F57" s="1">
        <v>0</v>
      </c>
      <c r="G57" s="1">
        <v>0</v>
      </c>
      <c r="H57" s="1">
        <v>-1793220.77</v>
      </c>
      <c r="I57" s="1">
        <v>0</v>
      </c>
      <c r="J57" s="1">
        <v>0</v>
      </c>
      <c r="K57" s="1">
        <v>0</v>
      </c>
      <c r="L57" s="1">
        <v>0</v>
      </c>
      <c r="M57" s="1">
        <v>0</v>
      </c>
      <c r="N57" s="1">
        <v>0</v>
      </c>
      <c r="O57" s="1">
        <v>0</v>
      </c>
      <c r="P57" s="1">
        <v>0</v>
      </c>
      <c r="Q57" s="1">
        <v>0</v>
      </c>
      <c r="R57" s="7">
        <f t="shared" si="4"/>
        <v>-1793220.77</v>
      </c>
    </row>
    <row r="58" spans="3:18" x14ac:dyDescent="0.25">
      <c r="C58" s="11" t="s">
        <v>340</v>
      </c>
      <c r="D58" s="11" t="s">
        <v>319</v>
      </c>
      <c r="F58" s="1">
        <v>0</v>
      </c>
      <c r="G58" s="1">
        <v>0</v>
      </c>
      <c r="H58" s="1">
        <v>-2474041.9700000002</v>
      </c>
      <c r="I58" s="1">
        <v>0</v>
      </c>
      <c r="J58" s="1">
        <v>0</v>
      </c>
      <c r="K58" s="1">
        <v>0</v>
      </c>
      <c r="L58" s="1">
        <v>0</v>
      </c>
      <c r="M58" s="1">
        <v>0</v>
      </c>
      <c r="N58" s="1">
        <v>0</v>
      </c>
      <c r="O58" s="1">
        <v>0</v>
      </c>
      <c r="P58" s="1">
        <v>0</v>
      </c>
      <c r="Q58" s="1">
        <v>0</v>
      </c>
      <c r="R58" s="7">
        <f t="shared" si="4"/>
        <v>-2474041.9700000002</v>
      </c>
    </row>
    <row r="59" spans="3:18" x14ac:dyDescent="0.25">
      <c r="C59" s="11" t="s">
        <v>340</v>
      </c>
      <c r="D59" s="11" t="s">
        <v>330</v>
      </c>
      <c r="F59" s="1">
        <v>0</v>
      </c>
      <c r="G59" s="1">
        <v>0</v>
      </c>
      <c r="H59" s="1">
        <v>-1589334.02</v>
      </c>
      <c r="I59" s="1">
        <v>0</v>
      </c>
      <c r="J59" s="1">
        <v>0</v>
      </c>
      <c r="K59" s="1">
        <v>0</v>
      </c>
      <c r="L59" s="1">
        <v>0</v>
      </c>
      <c r="M59" s="1">
        <v>0</v>
      </c>
      <c r="N59" s="1">
        <v>0</v>
      </c>
      <c r="O59" s="1">
        <v>0</v>
      </c>
      <c r="P59" s="1">
        <v>0</v>
      </c>
      <c r="Q59" s="1">
        <v>0</v>
      </c>
      <c r="R59" s="7">
        <f t="shared" si="4"/>
        <v>-1589334.02</v>
      </c>
    </row>
    <row r="60" spans="3:18" x14ac:dyDescent="0.25">
      <c r="C60" s="11" t="s">
        <v>340</v>
      </c>
      <c r="D60" s="11" t="s">
        <v>331</v>
      </c>
      <c r="F60" s="1">
        <v>0</v>
      </c>
      <c r="G60" s="1">
        <v>0</v>
      </c>
      <c r="H60" s="1">
        <v>-944794.99</v>
      </c>
      <c r="I60" s="1">
        <v>0</v>
      </c>
      <c r="J60" s="1">
        <v>0</v>
      </c>
      <c r="K60" s="1">
        <v>0</v>
      </c>
      <c r="L60" s="1">
        <v>0</v>
      </c>
      <c r="M60" s="1">
        <v>0</v>
      </c>
      <c r="N60" s="1">
        <v>0</v>
      </c>
      <c r="O60" s="1">
        <v>0</v>
      </c>
      <c r="P60" s="1">
        <v>0</v>
      </c>
      <c r="Q60" s="1">
        <v>0</v>
      </c>
      <c r="R60" s="7">
        <f t="shared" si="4"/>
        <v>-944794.99</v>
      </c>
    </row>
    <row r="61" spans="3:18" x14ac:dyDescent="0.25">
      <c r="C61" s="11" t="s">
        <v>340</v>
      </c>
      <c r="D61" s="11" t="s">
        <v>332</v>
      </c>
      <c r="F61" s="2">
        <v>0</v>
      </c>
      <c r="G61" s="2">
        <v>0</v>
      </c>
      <c r="H61" s="2">
        <v>-944794.99</v>
      </c>
      <c r="I61" s="2">
        <v>0</v>
      </c>
      <c r="J61" s="2">
        <v>0</v>
      </c>
      <c r="K61" s="2">
        <v>0</v>
      </c>
      <c r="L61" s="2">
        <v>0</v>
      </c>
      <c r="M61" s="2">
        <v>0</v>
      </c>
      <c r="N61" s="2">
        <v>0</v>
      </c>
      <c r="O61" s="2">
        <v>0</v>
      </c>
      <c r="P61" s="2">
        <v>0</v>
      </c>
      <c r="Q61" s="2">
        <v>0</v>
      </c>
      <c r="R61" s="8">
        <f t="shared" si="4"/>
        <v>-944794.99</v>
      </c>
    </row>
    <row r="62" spans="3:18" x14ac:dyDescent="0.25">
      <c r="F62" s="7">
        <f t="shared" ref="F62:R62" si="6">ROUND(SUM(F30:F61),2)</f>
        <v>574157986.63999999</v>
      </c>
      <c r="G62" s="7">
        <f t="shared" si="6"/>
        <v>160355807.33000001</v>
      </c>
      <c r="H62" s="7">
        <f t="shared" si="6"/>
        <v>2746593556.3099999</v>
      </c>
      <c r="I62" s="7">
        <f t="shared" si="6"/>
        <v>0</v>
      </c>
      <c r="J62" s="7">
        <f t="shared" si="6"/>
        <v>0</v>
      </c>
      <c r="K62" s="7">
        <f t="shared" si="6"/>
        <v>0</v>
      </c>
      <c r="L62" s="7">
        <f t="shared" si="6"/>
        <v>0</v>
      </c>
      <c r="M62" s="7">
        <f t="shared" si="6"/>
        <v>0</v>
      </c>
      <c r="N62" s="7">
        <f t="shared" si="6"/>
        <v>0</v>
      </c>
      <c r="O62" s="7">
        <f t="shared" si="6"/>
        <v>0</v>
      </c>
      <c r="P62" s="7">
        <f t="shared" si="6"/>
        <v>0</v>
      </c>
      <c r="Q62" s="7">
        <f t="shared" si="6"/>
        <v>0</v>
      </c>
      <c r="R62" s="7">
        <f t="shared" si="6"/>
        <v>3481107350.2800002</v>
      </c>
    </row>
    <row r="65" spans="1:18" ht="15.75" thickBot="1" x14ac:dyDescent="0.3">
      <c r="A65" s="4" t="s">
        <v>6</v>
      </c>
      <c r="F65" s="10">
        <f t="shared" ref="F65:R65" si="7">ROUND(F19-F26-F62,2)</f>
        <v>0</v>
      </c>
      <c r="G65" s="10">
        <f t="shared" si="7"/>
        <v>0</v>
      </c>
      <c r="H65" s="10">
        <f t="shared" si="7"/>
        <v>0</v>
      </c>
      <c r="I65" s="10">
        <f t="shared" si="7"/>
        <v>0</v>
      </c>
      <c r="J65" s="10">
        <f t="shared" si="7"/>
        <v>0</v>
      </c>
      <c r="K65" s="10">
        <f t="shared" si="7"/>
        <v>0</v>
      </c>
      <c r="L65" s="10">
        <f t="shared" si="7"/>
        <v>0</v>
      </c>
      <c r="M65" s="10">
        <f t="shared" si="7"/>
        <v>0</v>
      </c>
      <c r="N65" s="10">
        <f t="shared" si="7"/>
        <v>0</v>
      </c>
      <c r="O65" s="10">
        <f t="shared" si="7"/>
        <v>0</v>
      </c>
      <c r="P65" s="10">
        <f t="shared" si="7"/>
        <v>0</v>
      </c>
      <c r="Q65" s="10">
        <f t="shared" si="7"/>
        <v>0</v>
      </c>
      <c r="R65" s="10">
        <f t="shared" si="7"/>
        <v>0</v>
      </c>
    </row>
    <row r="66" spans="1:18" ht="15.75" thickTop="1" x14ac:dyDescent="0.25"/>
    <row r="68" spans="1:18" x14ac:dyDescent="0.25">
      <c r="A68" t="s">
        <v>358</v>
      </c>
      <c r="B68"/>
      <c r="C68"/>
      <c r="D68"/>
      <c r="E68"/>
      <c r="F68"/>
      <c r="G68"/>
      <c r="H68"/>
      <c r="I68"/>
      <c r="J68"/>
      <c r="K68"/>
      <c r="L68"/>
      <c r="M68"/>
      <c r="N68"/>
      <c r="O68"/>
      <c r="P68"/>
      <c r="Q68"/>
      <c r="R68"/>
    </row>
    <row r="69" spans="1:18" x14ac:dyDescent="0.25">
      <c r="A69" s="28" t="s">
        <v>79</v>
      </c>
      <c r="B69" s="28"/>
      <c r="C69" s="28"/>
      <c r="D69" s="28"/>
      <c r="E69" s="28"/>
      <c r="F69" s="28"/>
      <c r="G69" s="28"/>
      <c r="H69" s="28"/>
      <c r="I69" s="28"/>
      <c r="J69" s="28"/>
      <c r="K69" s="28"/>
      <c r="L69" s="28"/>
      <c r="M69" s="28"/>
      <c r="N69" s="28"/>
      <c r="O69" s="28"/>
      <c r="P69" s="28"/>
      <c r="Q69" s="28"/>
      <c r="R69" s="28"/>
    </row>
    <row r="70" spans="1:18" x14ac:dyDescent="0.25">
      <c r="A70" s="28"/>
      <c r="B70" s="28"/>
      <c r="C70" s="28"/>
      <c r="D70" s="28"/>
      <c r="E70" s="28"/>
      <c r="F70" s="28"/>
      <c r="G70" s="28"/>
      <c r="H70" s="28"/>
      <c r="I70" s="28"/>
      <c r="J70" s="28"/>
      <c r="K70" s="28"/>
      <c r="L70" s="28"/>
      <c r="M70" s="28"/>
      <c r="N70" s="28"/>
      <c r="O70" s="28"/>
      <c r="P70" s="28"/>
      <c r="Q70" s="28"/>
      <c r="R70" s="28"/>
    </row>
    <row r="72" spans="1:18" x14ac:dyDescent="0.25">
      <c r="A72" s="4" t="s">
        <v>57</v>
      </c>
    </row>
    <row r="73" spans="1:18" ht="15" customHeight="1" x14ac:dyDescent="0.25">
      <c r="A73" s="27" t="s">
        <v>72</v>
      </c>
      <c r="B73" s="27"/>
      <c r="C73" s="27"/>
      <c r="D73" s="27"/>
      <c r="E73" s="27"/>
      <c r="F73" s="27"/>
      <c r="G73" s="27"/>
      <c r="H73" s="27"/>
      <c r="I73" s="27"/>
      <c r="J73" s="27"/>
      <c r="K73" s="27"/>
      <c r="L73" s="27"/>
      <c r="M73" s="27"/>
      <c r="N73" s="27"/>
      <c r="O73" s="27"/>
      <c r="P73" s="27"/>
      <c r="Q73" s="27"/>
      <c r="R73" s="27"/>
    </row>
    <row r="74" spans="1:18" x14ac:dyDescent="0.25">
      <c r="A74" s="27"/>
      <c r="B74" s="27"/>
      <c r="C74" s="27"/>
      <c r="D74" s="27"/>
      <c r="E74" s="27"/>
      <c r="F74" s="27"/>
      <c r="G74" s="27"/>
      <c r="H74" s="27"/>
      <c r="I74" s="27"/>
      <c r="J74" s="27"/>
      <c r="K74" s="27"/>
      <c r="L74" s="27"/>
      <c r="M74" s="27"/>
      <c r="N74" s="27"/>
      <c r="O74" s="27"/>
      <c r="P74" s="27"/>
      <c r="Q74" s="27"/>
      <c r="R74" s="27"/>
    </row>
    <row r="75" spans="1:18" x14ac:dyDescent="0.25">
      <c r="A75" s="27"/>
      <c r="B75" s="27"/>
      <c r="C75" s="27"/>
      <c r="D75" s="27"/>
      <c r="E75" s="27"/>
      <c r="F75" s="27"/>
      <c r="G75" s="27"/>
      <c r="H75" s="27"/>
      <c r="I75" s="27"/>
      <c r="J75" s="27"/>
      <c r="K75" s="27"/>
      <c r="L75" s="27"/>
      <c r="M75" s="27"/>
      <c r="N75" s="27"/>
      <c r="O75" s="27"/>
      <c r="P75" s="27"/>
      <c r="Q75" s="27"/>
      <c r="R75" s="27"/>
    </row>
    <row r="76" spans="1:18" x14ac:dyDescent="0.25">
      <c r="A76" s="27"/>
      <c r="B76" s="27"/>
      <c r="C76" s="27"/>
      <c r="D76" s="27"/>
      <c r="E76" s="27"/>
      <c r="F76" s="27"/>
      <c r="G76" s="27"/>
      <c r="H76" s="27"/>
      <c r="I76" s="27"/>
      <c r="J76" s="27"/>
      <c r="K76" s="27"/>
      <c r="L76" s="27"/>
      <c r="M76" s="27"/>
      <c r="N76" s="27"/>
      <c r="O76" s="27"/>
      <c r="P76" s="27"/>
      <c r="Q76" s="27"/>
      <c r="R76" s="27"/>
    </row>
    <row r="77" spans="1:18" x14ac:dyDescent="0.25">
      <c r="A77" s="27"/>
      <c r="B77" s="27"/>
      <c r="C77" s="27"/>
      <c r="D77" s="27"/>
      <c r="E77" s="27"/>
      <c r="F77" s="27"/>
      <c r="G77" s="27"/>
      <c r="H77" s="27"/>
      <c r="I77" s="27"/>
      <c r="J77" s="27"/>
      <c r="K77" s="27"/>
      <c r="L77" s="27"/>
      <c r="M77" s="27"/>
      <c r="N77" s="27"/>
      <c r="O77" s="27"/>
      <c r="P77" s="27"/>
      <c r="Q77" s="27"/>
      <c r="R77" s="27"/>
    </row>
    <row r="78" spans="1:18" x14ac:dyDescent="0.25">
      <c r="A78" s="27"/>
      <c r="B78" s="27"/>
      <c r="C78" s="27"/>
      <c r="D78" s="27"/>
      <c r="E78" s="27"/>
      <c r="F78" s="27"/>
      <c r="G78" s="27"/>
      <c r="H78" s="27"/>
      <c r="I78" s="27"/>
      <c r="J78" s="27"/>
      <c r="K78" s="27"/>
      <c r="L78" s="27"/>
      <c r="M78" s="27"/>
      <c r="N78" s="27"/>
      <c r="O78" s="27"/>
      <c r="P78" s="27"/>
      <c r="Q78" s="27"/>
      <c r="R78" s="27"/>
    </row>
    <row r="79" spans="1:18" x14ac:dyDescent="0.25">
      <c r="A79" s="27"/>
      <c r="B79" s="27"/>
      <c r="C79" s="27"/>
      <c r="D79" s="27"/>
      <c r="E79" s="27"/>
      <c r="F79" s="27"/>
      <c r="G79" s="27"/>
      <c r="H79" s="27"/>
      <c r="I79" s="27"/>
      <c r="J79" s="27"/>
      <c r="K79" s="27"/>
      <c r="L79" s="27"/>
      <c r="M79" s="27"/>
      <c r="N79" s="27"/>
      <c r="O79" s="27"/>
      <c r="P79" s="27"/>
      <c r="Q79" s="27"/>
      <c r="R79" s="27"/>
    </row>
    <row r="80" spans="1:18" x14ac:dyDescent="0.25">
      <c r="A80" s="27"/>
      <c r="B80" s="27"/>
      <c r="C80" s="27"/>
      <c r="D80" s="27"/>
      <c r="E80" s="27"/>
      <c r="F80" s="27"/>
      <c r="G80" s="27"/>
      <c r="H80" s="27"/>
      <c r="I80" s="27"/>
      <c r="J80" s="27"/>
      <c r="K80" s="27"/>
      <c r="L80" s="27"/>
      <c r="M80" s="27"/>
      <c r="N80" s="27"/>
      <c r="O80" s="27"/>
      <c r="P80" s="27"/>
      <c r="Q80" s="27"/>
      <c r="R80" s="27"/>
    </row>
    <row r="81" spans="1:18" x14ac:dyDescent="0.25">
      <c r="A81" s="27"/>
      <c r="B81" s="27"/>
      <c r="C81" s="27"/>
      <c r="D81" s="27"/>
      <c r="E81" s="27"/>
      <c r="F81" s="27"/>
      <c r="G81" s="27"/>
      <c r="H81" s="27"/>
      <c r="I81" s="27"/>
      <c r="J81" s="27"/>
      <c r="K81" s="27"/>
      <c r="L81" s="27"/>
      <c r="M81" s="27"/>
      <c r="N81" s="27"/>
      <c r="O81" s="27"/>
      <c r="P81" s="27"/>
      <c r="Q81" s="27"/>
      <c r="R81" s="27"/>
    </row>
    <row r="82" spans="1:18" x14ac:dyDescent="0.25">
      <c r="A82" s="27"/>
      <c r="B82" s="27"/>
      <c r="C82" s="27"/>
      <c r="D82" s="27"/>
      <c r="E82" s="27"/>
      <c r="F82" s="27"/>
      <c r="G82" s="27"/>
      <c r="H82" s="27"/>
      <c r="I82" s="27"/>
      <c r="J82" s="27"/>
      <c r="K82" s="27"/>
      <c r="L82" s="27"/>
      <c r="M82" s="27"/>
      <c r="N82" s="27"/>
      <c r="O82" s="27"/>
      <c r="P82" s="27"/>
      <c r="Q82" s="27"/>
      <c r="R82" s="27"/>
    </row>
    <row r="85" spans="1:18" x14ac:dyDescent="0.25">
      <c r="A85" t="s">
        <v>68</v>
      </c>
    </row>
    <row r="86" spans="1:18" x14ac:dyDescent="0.25">
      <c r="A86" s="27" t="s">
        <v>58</v>
      </c>
      <c r="B86" s="27"/>
      <c r="C86" s="27"/>
      <c r="D86" s="27"/>
      <c r="E86" s="27"/>
      <c r="F86" s="27"/>
      <c r="G86" s="27"/>
      <c r="H86" s="27"/>
      <c r="I86" s="27"/>
      <c r="J86" s="27"/>
      <c r="K86" s="27"/>
      <c r="L86" s="27"/>
      <c r="M86" s="27"/>
      <c r="N86" s="27"/>
      <c r="O86" s="27"/>
      <c r="P86" s="27"/>
      <c r="Q86" s="27"/>
      <c r="R86" s="27"/>
    </row>
    <row r="87" spans="1:18" x14ac:dyDescent="0.25">
      <c r="A87" s="27"/>
      <c r="B87" s="27"/>
      <c r="C87" s="27"/>
      <c r="D87" s="27"/>
      <c r="E87" s="27"/>
      <c r="F87" s="27"/>
      <c r="G87" s="27"/>
      <c r="H87" s="27"/>
      <c r="I87" s="27"/>
      <c r="J87" s="27"/>
      <c r="K87" s="27"/>
      <c r="L87" s="27"/>
      <c r="M87" s="27"/>
      <c r="N87" s="27"/>
      <c r="O87" s="27"/>
      <c r="P87" s="27"/>
      <c r="Q87" s="27"/>
      <c r="R87" s="27"/>
    </row>
    <row r="88" spans="1:18" x14ac:dyDescent="0.25">
      <c r="A88" s="27"/>
      <c r="B88" s="27"/>
      <c r="C88" s="27"/>
      <c r="D88" s="27"/>
      <c r="E88" s="27"/>
      <c r="F88" s="27"/>
      <c r="G88" s="27"/>
      <c r="H88" s="27"/>
      <c r="I88" s="27"/>
      <c r="J88" s="27"/>
      <c r="K88" s="27"/>
      <c r="L88" s="27"/>
      <c r="M88" s="27"/>
      <c r="N88" s="27"/>
      <c r="O88" s="27"/>
      <c r="P88" s="27"/>
      <c r="Q88" s="27"/>
      <c r="R88" s="27"/>
    </row>
    <row r="89" spans="1:18" x14ac:dyDescent="0.25">
      <c r="A89" s="27"/>
      <c r="B89" s="27"/>
      <c r="C89" s="27"/>
      <c r="D89" s="27"/>
      <c r="E89" s="27"/>
      <c r="F89" s="27"/>
      <c r="G89" s="27"/>
      <c r="H89" s="27"/>
      <c r="I89" s="27"/>
      <c r="J89" s="27"/>
      <c r="K89" s="27"/>
      <c r="L89" s="27"/>
      <c r="M89" s="27"/>
      <c r="N89" s="27"/>
      <c r="O89" s="27"/>
      <c r="P89" s="27"/>
      <c r="Q89" s="27"/>
      <c r="R89" s="27"/>
    </row>
    <row r="90" spans="1:18" x14ac:dyDescent="0.25">
      <c r="A90" s="27"/>
      <c r="B90" s="27"/>
      <c r="C90" s="27"/>
      <c r="D90" s="27"/>
      <c r="E90" s="27"/>
      <c r="F90" s="27"/>
      <c r="G90" s="27"/>
      <c r="H90" s="27"/>
      <c r="I90" s="27"/>
      <c r="J90" s="27"/>
      <c r="K90" s="27"/>
      <c r="L90" s="27"/>
      <c r="M90" s="27"/>
      <c r="N90" s="27"/>
      <c r="O90" s="27"/>
      <c r="P90" s="27"/>
      <c r="Q90" s="27"/>
      <c r="R90" s="27"/>
    </row>
    <row r="91" spans="1:18" x14ac:dyDescent="0.25">
      <c r="A91" s="27"/>
      <c r="B91" s="27"/>
      <c r="C91" s="27"/>
      <c r="D91" s="27"/>
      <c r="E91" s="27"/>
      <c r="F91" s="27"/>
      <c r="G91" s="27"/>
      <c r="H91" s="27"/>
      <c r="I91" s="27"/>
      <c r="J91" s="27"/>
      <c r="K91" s="27"/>
      <c r="L91" s="27"/>
      <c r="M91" s="27"/>
      <c r="N91" s="27"/>
      <c r="O91" s="27"/>
      <c r="P91" s="27"/>
      <c r="Q91" s="27"/>
      <c r="R91" s="27"/>
    </row>
    <row r="92" spans="1:18" x14ac:dyDescent="0.25">
      <c r="A92" s="27"/>
      <c r="B92" s="27"/>
      <c r="C92" s="27"/>
      <c r="D92" s="27"/>
      <c r="E92" s="27"/>
      <c r="F92" s="27"/>
      <c r="G92" s="27"/>
      <c r="H92" s="27"/>
      <c r="I92" s="27"/>
      <c r="J92" s="27"/>
      <c r="K92" s="27"/>
      <c r="L92" s="27"/>
      <c r="M92" s="27"/>
      <c r="N92" s="27"/>
      <c r="O92" s="27"/>
      <c r="P92" s="27"/>
      <c r="Q92" s="27"/>
      <c r="R92" s="27"/>
    </row>
    <row r="93" spans="1:18" x14ac:dyDescent="0.25">
      <c r="A93" s="27"/>
      <c r="B93" s="27"/>
      <c r="C93" s="27"/>
      <c r="D93" s="27"/>
      <c r="E93" s="27"/>
      <c r="F93" s="27"/>
      <c r="G93" s="27"/>
      <c r="H93" s="27"/>
      <c r="I93" s="27"/>
      <c r="J93" s="27"/>
      <c r="K93" s="27"/>
      <c r="L93" s="27"/>
      <c r="M93" s="27"/>
      <c r="N93" s="27"/>
      <c r="O93" s="27"/>
      <c r="P93" s="27"/>
      <c r="Q93" s="27"/>
      <c r="R93" s="27"/>
    </row>
    <row r="94" spans="1:18" x14ac:dyDescent="0.25">
      <c r="A94" s="27"/>
      <c r="B94" s="27"/>
      <c r="C94" s="27"/>
      <c r="D94" s="27"/>
      <c r="E94" s="27"/>
      <c r="F94" s="27"/>
      <c r="G94" s="27"/>
      <c r="H94" s="27"/>
      <c r="I94" s="27"/>
      <c r="J94" s="27"/>
      <c r="K94" s="27"/>
      <c r="L94" s="27"/>
      <c r="M94" s="27"/>
      <c r="N94" s="27"/>
      <c r="O94" s="27"/>
      <c r="P94" s="27"/>
      <c r="Q94" s="27"/>
      <c r="R94" s="27"/>
    </row>
    <row r="95" spans="1:18" x14ac:dyDescent="0.25">
      <c r="A95" s="27"/>
      <c r="B95" s="27"/>
      <c r="C95" s="27"/>
      <c r="D95" s="27"/>
      <c r="E95" s="27"/>
      <c r="F95" s="27"/>
      <c r="G95" s="27"/>
      <c r="H95" s="27"/>
      <c r="I95" s="27"/>
      <c r="J95" s="27"/>
      <c r="K95" s="27"/>
      <c r="L95" s="27"/>
      <c r="M95" s="27"/>
      <c r="N95" s="27"/>
      <c r="O95" s="27"/>
      <c r="P95" s="27"/>
      <c r="Q95" s="27"/>
      <c r="R95" s="27"/>
    </row>
    <row r="96" spans="1:18" x14ac:dyDescent="0.25">
      <c r="A96" s="27"/>
      <c r="B96" s="27"/>
      <c r="C96" s="27"/>
      <c r="D96" s="27"/>
      <c r="E96" s="27"/>
      <c r="F96" s="27"/>
      <c r="G96" s="27"/>
      <c r="H96" s="27"/>
      <c r="I96" s="27"/>
      <c r="J96" s="27"/>
      <c r="K96" s="27"/>
      <c r="L96" s="27"/>
      <c r="M96" s="27"/>
      <c r="N96" s="27"/>
      <c r="O96" s="27"/>
      <c r="P96" s="27"/>
      <c r="Q96" s="27"/>
      <c r="R96" s="27"/>
    </row>
    <row r="98" spans="6:10" x14ac:dyDescent="0.25">
      <c r="F98" s="25" t="s">
        <v>81</v>
      </c>
      <c r="G98" s="25"/>
      <c r="H98" s="25"/>
      <c r="I98" s="25"/>
      <c r="J98" s="25"/>
    </row>
    <row r="99" spans="6:10" x14ac:dyDescent="0.25">
      <c r="F99" s="6" t="s">
        <v>52</v>
      </c>
      <c r="G99" s="6" t="s">
        <v>53</v>
      </c>
      <c r="H99" s="6" t="s">
        <v>56</v>
      </c>
      <c r="I99" s="6" t="s">
        <v>54</v>
      </c>
      <c r="J99" s="6" t="s">
        <v>5</v>
      </c>
    </row>
    <row r="100" spans="6:10" x14ac:dyDescent="0.25">
      <c r="F100" s="12">
        <v>1000</v>
      </c>
      <c r="G100" s="13">
        <v>0.23880000000000001</v>
      </c>
      <c r="H100" s="13">
        <v>0.43219999999999997</v>
      </c>
      <c r="I100" s="13">
        <v>0.32919999999999999</v>
      </c>
      <c r="J100" s="13">
        <f>ROUND(SUM(G100:I100),8)</f>
        <v>1.0002</v>
      </c>
    </row>
    <row r="101" spans="6:10" x14ac:dyDescent="0.25">
      <c r="F101" s="12">
        <v>1041</v>
      </c>
      <c r="G101" s="13">
        <v>0.72470000000000001</v>
      </c>
      <c r="H101" s="13">
        <v>3.39E-2</v>
      </c>
      <c r="I101" s="13">
        <v>0.2414</v>
      </c>
      <c r="J101" s="13">
        <f t="shared" ref="J101:J112" si="8">ROUND(SUM(G101:I101),8)</f>
        <v>1</v>
      </c>
    </row>
    <row r="102" spans="6:10" x14ac:dyDescent="0.25">
      <c r="F102" s="12">
        <v>1065</v>
      </c>
      <c r="G102" s="13">
        <v>4.41E-2</v>
      </c>
      <c r="H102" s="13">
        <v>0.80630000000000002</v>
      </c>
      <c r="I102" s="13">
        <v>0.14960000000000001</v>
      </c>
      <c r="J102" s="13">
        <f t="shared" si="8"/>
        <v>1</v>
      </c>
    </row>
    <row r="103" spans="6:10" x14ac:dyDescent="0.25">
      <c r="F103" s="12">
        <v>1120</v>
      </c>
      <c r="G103" s="13">
        <v>0.70860000000000001</v>
      </c>
      <c r="H103" s="13">
        <v>1.6799999999999999E-2</v>
      </c>
      <c r="I103" s="13">
        <v>0.27460000000000001</v>
      </c>
      <c r="J103" s="13">
        <f t="shared" si="8"/>
        <v>1</v>
      </c>
    </row>
    <row r="104" spans="6:10" x14ac:dyDescent="0.25">
      <c r="F104" s="12" t="s">
        <v>55</v>
      </c>
      <c r="G104" s="13">
        <v>0.23880000000000001</v>
      </c>
      <c r="H104" s="13">
        <v>0.43219999999999997</v>
      </c>
      <c r="I104" s="13">
        <v>0.32919999999999999</v>
      </c>
      <c r="J104" s="13">
        <f t="shared" si="8"/>
        <v>1.0002</v>
      </c>
    </row>
    <row r="105" spans="6:10" x14ac:dyDescent="0.25">
      <c r="F105" s="12" t="s">
        <v>15</v>
      </c>
      <c r="G105" s="13">
        <v>0.23880000000000001</v>
      </c>
      <c r="H105" s="13">
        <v>0.43219999999999997</v>
      </c>
      <c r="I105" s="13">
        <v>0.32919999999999999</v>
      </c>
      <c r="J105" s="13">
        <f t="shared" si="8"/>
        <v>1.0002</v>
      </c>
    </row>
    <row r="106" spans="6:10" x14ac:dyDescent="0.25">
      <c r="F106" s="12" t="s">
        <v>22</v>
      </c>
      <c r="G106" s="13">
        <v>0.23880000000000001</v>
      </c>
      <c r="H106" s="13">
        <v>0.43219999999999997</v>
      </c>
      <c r="I106" s="13">
        <v>0.32919999999999999</v>
      </c>
      <c r="J106" s="13">
        <f t="shared" si="8"/>
        <v>1.0002</v>
      </c>
    </row>
    <row r="107" spans="6:10" x14ac:dyDescent="0.25">
      <c r="F107" s="12" t="s">
        <v>16</v>
      </c>
      <c r="G107" s="13">
        <v>0.70789999999999997</v>
      </c>
      <c r="H107" s="13">
        <v>2.7000000000000001E-3</v>
      </c>
      <c r="I107" s="13">
        <v>0.28939999999999999</v>
      </c>
      <c r="J107" s="13">
        <f t="shared" si="8"/>
        <v>1</v>
      </c>
    </row>
    <row r="108" spans="6:10" x14ac:dyDescent="0.25">
      <c r="F108" s="12" t="s">
        <v>17</v>
      </c>
      <c r="G108" s="13">
        <v>2.6499999999999999E-2</v>
      </c>
      <c r="H108" s="13">
        <v>0.70130000000000003</v>
      </c>
      <c r="I108" s="13">
        <v>0.2722</v>
      </c>
      <c r="J108" s="13">
        <f t="shared" si="8"/>
        <v>1</v>
      </c>
    </row>
    <row r="109" spans="6:10" x14ac:dyDescent="0.25">
      <c r="F109" s="12" t="s">
        <v>18</v>
      </c>
      <c r="G109" s="13">
        <v>0.6694</v>
      </c>
      <c r="H109" s="13">
        <v>5.7799999999999997E-2</v>
      </c>
      <c r="I109" s="13">
        <v>0.27279999999999999</v>
      </c>
      <c r="J109" s="13">
        <f t="shared" si="8"/>
        <v>1</v>
      </c>
    </row>
    <row r="110" spans="6:10" x14ac:dyDescent="0.25">
      <c r="F110" s="12" t="s">
        <v>19</v>
      </c>
      <c r="G110" s="13">
        <v>0.19980000000000001</v>
      </c>
      <c r="H110" s="13">
        <v>0.67069999999999996</v>
      </c>
      <c r="I110" s="13">
        <v>0.1295</v>
      </c>
      <c r="J110" s="13">
        <f t="shared" si="8"/>
        <v>1</v>
      </c>
    </row>
    <row r="111" spans="6:10" x14ac:dyDescent="0.25">
      <c r="F111" s="12" t="s">
        <v>20</v>
      </c>
      <c r="G111" s="13">
        <v>0</v>
      </c>
      <c r="H111" s="13">
        <v>1</v>
      </c>
      <c r="I111" s="13">
        <v>0</v>
      </c>
      <c r="J111" s="13">
        <f t="shared" si="8"/>
        <v>1</v>
      </c>
    </row>
    <row r="112" spans="6:10" x14ac:dyDescent="0.25">
      <c r="F112" s="12" t="s">
        <v>21</v>
      </c>
      <c r="G112" s="13">
        <v>0.74770000000000003</v>
      </c>
      <c r="H112" s="13">
        <v>2.7000000000000001E-3</v>
      </c>
      <c r="I112" s="13">
        <v>0.24959999999999999</v>
      </c>
      <c r="J112" s="13">
        <f t="shared" si="8"/>
        <v>1</v>
      </c>
    </row>
    <row r="113" spans="6:10" x14ac:dyDescent="0.25">
      <c r="F113" s="12" t="s">
        <v>14</v>
      </c>
      <c r="G113" s="13">
        <v>0.23880000000000001</v>
      </c>
      <c r="H113" s="13">
        <v>0.432</v>
      </c>
      <c r="I113" s="13">
        <v>0.32919999999999999</v>
      </c>
      <c r="J113" s="13">
        <f>ROUND(SUM(G113:I113),8)</f>
        <v>1</v>
      </c>
    </row>
  </sheetData>
  <mergeCells count="3">
    <mergeCell ref="A73:R82"/>
    <mergeCell ref="A86:R96"/>
    <mergeCell ref="A69:R70"/>
  </mergeCells>
  <pageMargins left="0.45" right="0.45" top="0.5" bottom="0.5" header="0.3" footer="0.3"/>
  <pageSetup scale="50" fitToHeight="0" orientation="landscape" blackAndWhite="1" r:id="rId1"/>
  <rowBreaks count="1" manualBreakCount="1">
    <brk id="71" max="16383" man="1"/>
  </rowBreaks>
  <ignoredErrors>
    <ignoredError sqref="J100:J103" formulaRange="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R61"/>
  <sheetViews>
    <sheetView showGridLines="0" zoomScale="85" zoomScaleNormal="85" workbookViewId="0"/>
  </sheetViews>
  <sheetFormatPr defaultRowHeight="15" x14ac:dyDescent="0.25"/>
  <cols>
    <col min="1" max="2" width="2.85546875" style="4" customWidth="1"/>
    <col min="3" max="3" width="10.140625" style="4" customWidth="1"/>
    <col min="4" max="4" width="13" style="4" customWidth="1"/>
    <col min="5" max="5" width="2.85546875" style="4" customWidth="1"/>
    <col min="6" max="17" width="17.140625" style="4" customWidth="1"/>
    <col min="18" max="18" width="17.85546875" style="4" customWidth="1"/>
    <col min="19" max="16384" width="9.140625" style="4"/>
  </cols>
  <sheetData>
    <row r="1" spans="1:18" x14ac:dyDescent="0.25">
      <c r="A1" s="3" t="s">
        <v>0</v>
      </c>
      <c r="R1" s="14" t="str">
        <f>Summary!$R$1</f>
        <v>IDORRPT1</v>
      </c>
    </row>
    <row r="2" spans="1:18" x14ac:dyDescent="0.25">
      <c r="A2" s="3" t="s">
        <v>1</v>
      </c>
      <c r="R2" s="14" t="str">
        <f>Summary!$R$2</f>
        <v>Printed by the authority of the State of Illinois - web only, 1, 10/2026</v>
      </c>
    </row>
    <row r="3" spans="1:18" x14ac:dyDescent="0.25">
      <c r="A3" s="3" t="str">
        <f>IF(ISBLANK(Summary!A3),"",Summary!A3)</f>
        <v>FISCAL YEAR 2027</v>
      </c>
      <c r="R3" s="14" t="str">
        <f>Summary!$R$3</f>
        <v>https://tax.illinois.gov/research/taxstats.html</v>
      </c>
    </row>
    <row r="5" spans="1:18" x14ac:dyDescent="0.25">
      <c r="F5" s="26" t="s">
        <v>46</v>
      </c>
      <c r="G5" s="26"/>
      <c r="H5" s="26"/>
      <c r="I5" s="26"/>
      <c r="J5" s="26"/>
      <c r="K5" s="26"/>
      <c r="L5" s="26"/>
      <c r="M5" s="26"/>
      <c r="N5" s="26"/>
      <c r="O5" s="26"/>
      <c r="P5" s="26"/>
      <c r="Q5" s="26"/>
      <c r="R5" s="26"/>
    </row>
    <row r="6" spans="1:18" x14ac:dyDescent="0.25">
      <c r="F6" s="5">
        <f>IF(ISBLANK(Summary!F6),"",Summary!F6)</f>
        <v>46234</v>
      </c>
      <c r="G6" s="5">
        <f>IF(ISBLANK(Summary!G6),"",Summary!G6)</f>
        <v>46265</v>
      </c>
      <c r="H6" s="5">
        <f>IF(ISBLANK(Summary!H6),"",Summary!H6)</f>
        <v>46295</v>
      </c>
      <c r="I6" s="5" t="str">
        <f>IF(ISBLANK(Summary!I6),"",Summary!I6)</f>
        <v/>
      </c>
      <c r="J6" s="5" t="str">
        <f>IF(ISBLANK(Summary!J6),"",Summary!J6)</f>
        <v/>
      </c>
      <c r="K6" s="5" t="str">
        <f>IF(ISBLANK(Summary!K6),"",Summary!K6)</f>
        <v/>
      </c>
      <c r="L6" s="5" t="str">
        <f>IF(ISBLANK(Summary!L6),"",Summary!L6)</f>
        <v/>
      </c>
      <c r="M6" s="5" t="str">
        <f>IF(ISBLANK(Summary!M6),"",Summary!M6)</f>
        <v/>
      </c>
      <c r="N6" s="5" t="str">
        <f>IF(ISBLANK(Summary!N6),"",Summary!N6)</f>
        <v/>
      </c>
      <c r="O6" s="5" t="str">
        <f>IF(ISBLANK(Summary!O6),"",Summary!O6)</f>
        <v/>
      </c>
      <c r="P6" s="5" t="str">
        <f>IF(ISBLANK(Summary!P6),"",Summary!P6)</f>
        <v/>
      </c>
      <c r="Q6" s="5" t="str">
        <f>IF(ISBLANK(Summary!Q6),"",Summary!Q6)</f>
        <v/>
      </c>
      <c r="R6" s="6" t="s">
        <v>5</v>
      </c>
    </row>
    <row r="8" spans="1:18" x14ac:dyDescent="0.25">
      <c r="A8" s="4" t="s">
        <v>10</v>
      </c>
    </row>
    <row r="9" spans="1:18" x14ac:dyDescent="0.25">
      <c r="B9" s="4" t="s">
        <v>82</v>
      </c>
      <c r="F9" s="1">
        <v>38641207.890000001</v>
      </c>
      <c r="G9" s="1">
        <v>45315576.350000001</v>
      </c>
      <c r="H9" s="1">
        <v>36611831.579999998</v>
      </c>
      <c r="I9" s="1">
        <v>0</v>
      </c>
      <c r="J9" s="1">
        <v>0</v>
      </c>
      <c r="K9" s="1">
        <v>0</v>
      </c>
      <c r="L9" s="1">
        <v>0</v>
      </c>
      <c r="M9" s="1">
        <v>0</v>
      </c>
      <c r="N9" s="1">
        <v>0</v>
      </c>
      <c r="O9" s="1">
        <v>0</v>
      </c>
      <c r="P9" s="1">
        <v>0</v>
      </c>
      <c r="Q9" s="1">
        <v>0</v>
      </c>
      <c r="R9" s="7">
        <f t="shared" ref="R9:R14" si="0">ROUND(SUM(F9:Q9),2)</f>
        <v>120568615.81999999</v>
      </c>
    </row>
    <row r="10" spans="1:18" x14ac:dyDescent="0.25">
      <c r="B10" s="4" t="s">
        <v>166</v>
      </c>
      <c r="F10" s="1">
        <v>32996261.16</v>
      </c>
      <c r="G10" s="1">
        <v>32968695.210000001</v>
      </c>
      <c r="H10" s="1">
        <v>615789397.00999999</v>
      </c>
      <c r="I10" s="1">
        <v>0</v>
      </c>
      <c r="J10" s="1">
        <v>0</v>
      </c>
      <c r="K10" s="1">
        <v>0</v>
      </c>
      <c r="L10" s="1">
        <v>0</v>
      </c>
      <c r="M10" s="1">
        <v>0</v>
      </c>
      <c r="N10" s="1">
        <v>0</v>
      </c>
      <c r="O10" s="1">
        <v>0</v>
      </c>
      <c r="P10" s="1">
        <v>0</v>
      </c>
      <c r="Q10" s="1">
        <v>0</v>
      </c>
      <c r="R10" s="7">
        <f t="shared" si="0"/>
        <v>681754353.38</v>
      </c>
    </row>
    <row r="11" spans="1:18" x14ac:dyDescent="0.25">
      <c r="B11" s="4" t="s">
        <v>167</v>
      </c>
      <c r="F11" s="1">
        <v>36326289.039999999</v>
      </c>
      <c r="G11" s="1">
        <v>37800882.240000002</v>
      </c>
      <c r="H11" s="1">
        <v>53614592.130000003</v>
      </c>
      <c r="I11" s="1">
        <v>0</v>
      </c>
      <c r="J11" s="1">
        <v>0</v>
      </c>
      <c r="K11" s="1">
        <v>0</v>
      </c>
      <c r="L11" s="1">
        <v>0</v>
      </c>
      <c r="M11" s="1">
        <v>0</v>
      </c>
      <c r="N11" s="1">
        <v>0</v>
      </c>
      <c r="O11" s="1">
        <v>0</v>
      </c>
      <c r="P11" s="1">
        <v>0</v>
      </c>
      <c r="Q11" s="1">
        <v>0</v>
      </c>
      <c r="R11" s="7">
        <f t="shared" si="0"/>
        <v>127741763.41</v>
      </c>
    </row>
    <row r="12" spans="1:18" x14ac:dyDescent="0.25">
      <c r="B12" s="4" t="s">
        <v>168</v>
      </c>
      <c r="F12" s="1">
        <v>1994086982.8800001</v>
      </c>
      <c r="G12" s="1">
        <v>1780231717.1800001</v>
      </c>
      <c r="H12" s="1">
        <v>1929457421.25</v>
      </c>
      <c r="I12" s="1">
        <v>0</v>
      </c>
      <c r="J12" s="1">
        <v>0</v>
      </c>
      <c r="K12" s="1">
        <v>0</v>
      </c>
      <c r="L12" s="1">
        <v>0</v>
      </c>
      <c r="M12" s="1">
        <v>0</v>
      </c>
      <c r="N12" s="1">
        <v>0</v>
      </c>
      <c r="O12" s="1">
        <v>0</v>
      </c>
      <c r="P12" s="1">
        <v>0</v>
      </c>
      <c r="Q12" s="1">
        <v>0</v>
      </c>
      <c r="R12" s="7">
        <f t="shared" si="0"/>
        <v>5703776121.3100004</v>
      </c>
    </row>
    <row r="13" spans="1:18" x14ac:dyDescent="0.25">
      <c r="B13" s="4" t="s">
        <v>169</v>
      </c>
      <c r="F13" s="1">
        <v>502777.69</v>
      </c>
      <c r="G13" s="1">
        <v>692122.31</v>
      </c>
      <c r="H13" s="1">
        <v>1022716.74</v>
      </c>
      <c r="I13" s="1">
        <v>0</v>
      </c>
      <c r="J13" s="1">
        <v>0</v>
      </c>
      <c r="K13" s="1">
        <v>0</v>
      </c>
      <c r="L13" s="1">
        <v>0</v>
      </c>
      <c r="M13" s="1">
        <v>0</v>
      </c>
      <c r="N13" s="1">
        <v>0</v>
      </c>
      <c r="O13" s="1">
        <v>0</v>
      </c>
      <c r="P13" s="1">
        <v>0</v>
      </c>
      <c r="Q13" s="1">
        <v>0</v>
      </c>
      <c r="R13" s="7">
        <f t="shared" si="0"/>
        <v>2217616.7400000002</v>
      </c>
    </row>
    <row r="14" spans="1:18" x14ac:dyDescent="0.25">
      <c r="B14" s="4" t="s">
        <v>170</v>
      </c>
      <c r="F14" s="2">
        <v>40724783.240000002</v>
      </c>
      <c r="G14" s="2">
        <v>31968963.309999999</v>
      </c>
      <c r="H14" s="2">
        <v>31824295.59</v>
      </c>
      <c r="I14" s="2">
        <v>0</v>
      </c>
      <c r="J14" s="2">
        <v>0</v>
      </c>
      <c r="K14" s="2">
        <v>0</v>
      </c>
      <c r="L14" s="2">
        <v>0</v>
      </c>
      <c r="M14" s="2">
        <v>0</v>
      </c>
      <c r="N14" s="2">
        <v>0</v>
      </c>
      <c r="O14" s="2">
        <v>0</v>
      </c>
      <c r="P14" s="2">
        <v>0</v>
      </c>
      <c r="Q14" s="2">
        <v>0</v>
      </c>
      <c r="R14" s="8">
        <f t="shared" si="0"/>
        <v>104518042.14</v>
      </c>
    </row>
    <row r="15" spans="1:18" x14ac:dyDescent="0.25">
      <c r="F15" s="9">
        <f>ROUND(SUM(F9:F14),2)</f>
        <v>2143278301.9000001</v>
      </c>
      <c r="G15" s="9">
        <f t="shared" ref="G15:R15" si="1">ROUND(SUM(G9:G14),2)</f>
        <v>1928977956.5999999</v>
      </c>
      <c r="H15" s="9">
        <f t="shared" si="1"/>
        <v>2668320254.3000002</v>
      </c>
      <c r="I15" s="9">
        <f t="shared" si="1"/>
        <v>0</v>
      </c>
      <c r="J15" s="9">
        <f t="shared" si="1"/>
        <v>0</v>
      </c>
      <c r="K15" s="9">
        <f t="shared" si="1"/>
        <v>0</v>
      </c>
      <c r="L15" s="9">
        <f t="shared" si="1"/>
        <v>0</v>
      </c>
      <c r="M15" s="9">
        <f t="shared" si="1"/>
        <v>0</v>
      </c>
      <c r="N15" s="9">
        <f t="shared" si="1"/>
        <v>0</v>
      </c>
      <c r="O15" s="9">
        <f t="shared" si="1"/>
        <v>0</v>
      </c>
      <c r="P15" s="9">
        <f t="shared" si="1"/>
        <v>0</v>
      </c>
      <c r="Q15" s="9">
        <f t="shared" si="1"/>
        <v>0</v>
      </c>
      <c r="R15" s="9">
        <f t="shared" si="1"/>
        <v>6740576512.8000002</v>
      </c>
    </row>
    <row r="17" spans="1:18" x14ac:dyDescent="0.25">
      <c r="A17" s="4" t="s">
        <v>4</v>
      </c>
    </row>
    <row r="18" spans="1:18" x14ac:dyDescent="0.25">
      <c r="B18" s="4" t="s">
        <v>12</v>
      </c>
    </row>
    <row r="19" spans="1:18" x14ac:dyDescent="0.25">
      <c r="B19" s="4" t="s">
        <v>13</v>
      </c>
    </row>
    <row r="20" spans="1:18" x14ac:dyDescent="0.25">
      <c r="C20" s="4" t="s">
        <v>7</v>
      </c>
      <c r="F20" s="9">
        <v>344104446.38999999</v>
      </c>
      <c r="G20" s="9">
        <v>245408091.02000001</v>
      </c>
      <c r="H20" s="9">
        <v>285457127.06999999</v>
      </c>
      <c r="I20" s="9">
        <v>0</v>
      </c>
      <c r="J20" s="9">
        <v>0</v>
      </c>
      <c r="K20" s="9">
        <v>0</v>
      </c>
      <c r="L20" s="9">
        <v>0</v>
      </c>
      <c r="M20" s="9">
        <v>0</v>
      </c>
      <c r="N20" s="9">
        <v>0</v>
      </c>
      <c r="O20" s="9">
        <v>0</v>
      </c>
      <c r="P20" s="9">
        <v>0</v>
      </c>
      <c r="Q20" s="9">
        <v>0</v>
      </c>
      <c r="R20" s="7">
        <f>IF(ISNA(LOOKUP(2,1/(F6:Q6&lt;&gt;""),F20:Q20)),0,LOOKUP(2,1/(F6:Q6&lt;&gt;""),F20:Q20))</f>
        <v>285457127.06999999</v>
      </c>
    </row>
    <row r="21" spans="1:18" x14ac:dyDescent="0.25">
      <c r="C21" s="4" t="s">
        <v>8</v>
      </c>
      <c r="F21" s="2">
        <v>198445028.41999999</v>
      </c>
      <c r="G21" s="2">
        <f>IF(G6="",0,F20)</f>
        <v>344104446.38999999</v>
      </c>
      <c r="H21" s="2">
        <f t="shared" ref="H21:Q21" si="2">IF(H6="",0,G20)</f>
        <v>245408091.02000001</v>
      </c>
      <c r="I21" s="2">
        <f t="shared" si="2"/>
        <v>0</v>
      </c>
      <c r="J21" s="2">
        <f t="shared" si="2"/>
        <v>0</v>
      </c>
      <c r="K21" s="2">
        <f t="shared" si="2"/>
        <v>0</v>
      </c>
      <c r="L21" s="2">
        <f t="shared" si="2"/>
        <v>0</v>
      </c>
      <c r="M21" s="2">
        <f t="shared" si="2"/>
        <v>0</v>
      </c>
      <c r="N21" s="2">
        <f t="shared" si="2"/>
        <v>0</v>
      </c>
      <c r="O21" s="2">
        <f t="shared" si="2"/>
        <v>0</v>
      </c>
      <c r="P21" s="2">
        <f t="shared" si="2"/>
        <v>0</v>
      </c>
      <c r="Q21" s="2">
        <f t="shared" si="2"/>
        <v>0</v>
      </c>
      <c r="R21" s="8">
        <f>F21</f>
        <v>198445028.41999999</v>
      </c>
    </row>
    <row r="22" spans="1:18" x14ac:dyDescent="0.25">
      <c r="C22" s="4" t="s">
        <v>9</v>
      </c>
      <c r="F22" s="7">
        <f>ROUND(F20-F21,2)</f>
        <v>145659417.97</v>
      </c>
      <c r="G22" s="7">
        <f t="shared" ref="G22:R22" si="3">ROUND(G20-G21,2)</f>
        <v>-98696355.370000005</v>
      </c>
      <c r="H22" s="7">
        <f t="shared" si="3"/>
        <v>40049036.049999997</v>
      </c>
      <c r="I22" s="7">
        <f t="shared" si="3"/>
        <v>0</v>
      </c>
      <c r="J22" s="7">
        <f t="shared" si="3"/>
        <v>0</v>
      </c>
      <c r="K22" s="7">
        <f t="shared" si="3"/>
        <v>0</v>
      </c>
      <c r="L22" s="7">
        <f t="shared" si="3"/>
        <v>0</v>
      </c>
      <c r="M22" s="7">
        <f t="shared" si="3"/>
        <v>0</v>
      </c>
      <c r="N22" s="7">
        <f t="shared" si="3"/>
        <v>0</v>
      </c>
      <c r="O22" s="7">
        <f t="shared" si="3"/>
        <v>0</v>
      </c>
      <c r="P22" s="7">
        <f t="shared" si="3"/>
        <v>0</v>
      </c>
      <c r="Q22" s="7">
        <f t="shared" si="3"/>
        <v>0</v>
      </c>
      <c r="R22" s="7">
        <f t="shared" si="3"/>
        <v>87012098.650000006</v>
      </c>
    </row>
    <row r="24" spans="1:18" x14ac:dyDescent="0.25">
      <c r="A24" s="4" t="s">
        <v>11</v>
      </c>
    </row>
    <row r="25" spans="1:18" x14ac:dyDescent="0.25">
      <c r="B25" s="6"/>
      <c r="C25" s="6" t="s">
        <v>3</v>
      </c>
      <c r="D25" s="6" t="s">
        <v>2</v>
      </c>
    </row>
    <row r="26" spans="1:18" x14ac:dyDescent="0.25">
      <c r="C26" s="11" t="s">
        <v>318</v>
      </c>
      <c r="D26" s="11" t="s">
        <v>190</v>
      </c>
      <c r="F26" s="1">
        <v>1421879632.49</v>
      </c>
      <c r="G26" s="1">
        <v>1443305277.3900001</v>
      </c>
      <c r="H26" s="1">
        <v>1871796114.8699999</v>
      </c>
      <c r="I26" s="1">
        <v>0</v>
      </c>
      <c r="J26" s="1">
        <v>0</v>
      </c>
      <c r="K26" s="1">
        <v>0</v>
      </c>
      <c r="L26" s="1">
        <v>0</v>
      </c>
      <c r="M26" s="1">
        <v>0</v>
      </c>
      <c r="N26" s="1">
        <v>0</v>
      </c>
      <c r="O26" s="1">
        <v>0</v>
      </c>
      <c r="P26" s="1">
        <v>0</v>
      </c>
      <c r="Q26" s="1">
        <v>0</v>
      </c>
      <c r="R26" s="7">
        <f t="shared" ref="R26:R42" si="4">ROUND(SUM(F26:Q26),2)</f>
        <v>4736981024.75</v>
      </c>
    </row>
    <row r="27" spans="1:18" x14ac:dyDescent="0.25">
      <c r="C27" s="11" t="s">
        <v>318</v>
      </c>
      <c r="D27" s="11" t="s">
        <v>329</v>
      </c>
      <c r="F27" s="1">
        <v>132197134.09</v>
      </c>
      <c r="G27" s="1">
        <v>134188320.36</v>
      </c>
      <c r="H27" s="1">
        <v>174016372.94</v>
      </c>
      <c r="I27" s="1">
        <v>0</v>
      </c>
      <c r="J27" s="1">
        <v>0</v>
      </c>
      <c r="K27" s="1">
        <v>0</v>
      </c>
      <c r="L27" s="1">
        <v>0</v>
      </c>
      <c r="M27" s="1">
        <v>0</v>
      </c>
      <c r="N27" s="1">
        <v>0</v>
      </c>
      <c r="O27" s="1">
        <v>0</v>
      </c>
      <c r="P27" s="1">
        <v>0</v>
      </c>
      <c r="Q27" s="1">
        <v>0</v>
      </c>
      <c r="R27" s="7">
        <f t="shared" si="4"/>
        <v>440401827.38999999</v>
      </c>
    </row>
    <row r="28" spans="1:18" x14ac:dyDescent="0.25">
      <c r="C28" s="11" t="s">
        <v>318</v>
      </c>
      <c r="D28" s="11" t="s">
        <v>319</v>
      </c>
      <c r="F28" s="1">
        <v>182148767.84</v>
      </c>
      <c r="G28" s="1">
        <v>185079885.65000001</v>
      </c>
      <c r="H28" s="1">
        <v>240030759.56</v>
      </c>
      <c r="I28" s="1">
        <v>0</v>
      </c>
      <c r="J28" s="1">
        <v>0</v>
      </c>
      <c r="K28" s="1">
        <v>0</v>
      </c>
      <c r="L28" s="1">
        <v>0</v>
      </c>
      <c r="M28" s="1">
        <v>0</v>
      </c>
      <c r="N28" s="1">
        <v>0</v>
      </c>
      <c r="O28" s="1">
        <v>0</v>
      </c>
      <c r="P28" s="1">
        <v>0</v>
      </c>
      <c r="Q28" s="1">
        <v>0</v>
      </c>
      <c r="R28" s="7">
        <f t="shared" si="4"/>
        <v>607259413.04999995</v>
      </c>
    </row>
    <row r="29" spans="1:18" x14ac:dyDescent="0.25">
      <c r="C29" s="11" t="s">
        <v>318</v>
      </c>
      <c r="D29" s="11" t="s">
        <v>197</v>
      </c>
      <c r="F29" s="1">
        <v>0</v>
      </c>
      <c r="G29" s="1">
        <v>0</v>
      </c>
      <c r="H29" s="1">
        <v>0</v>
      </c>
      <c r="I29" s="1">
        <v>0</v>
      </c>
      <c r="J29" s="1">
        <v>0</v>
      </c>
      <c r="K29" s="1">
        <v>0</v>
      </c>
      <c r="L29" s="1">
        <v>0</v>
      </c>
      <c r="M29" s="1">
        <v>0</v>
      </c>
      <c r="N29" s="1">
        <v>0</v>
      </c>
      <c r="O29" s="1">
        <v>0</v>
      </c>
      <c r="P29" s="1">
        <v>0</v>
      </c>
      <c r="Q29" s="1">
        <v>0</v>
      </c>
      <c r="R29" s="7">
        <f t="shared" si="4"/>
        <v>0</v>
      </c>
    </row>
    <row r="30" spans="1:18" x14ac:dyDescent="0.25">
      <c r="C30" s="11" t="s">
        <v>318</v>
      </c>
      <c r="D30" s="11" t="s">
        <v>330</v>
      </c>
      <c r="F30" s="1">
        <v>117180042.09</v>
      </c>
      <c r="G30" s="1">
        <v>118945399.2</v>
      </c>
      <c r="H30" s="1">
        <v>154244580.83000001</v>
      </c>
      <c r="I30" s="1">
        <v>0</v>
      </c>
      <c r="J30" s="1">
        <v>0</v>
      </c>
      <c r="K30" s="1">
        <v>0</v>
      </c>
      <c r="L30" s="1">
        <v>0</v>
      </c>
      <c r="M30" s="1">
        <v>0</v>
      </c>
      <c r="N30" s="1">
        <v>0</v>
      </c>
      <c r="O30" s="1">
        <v>0</v>
      </c>
      <c r="P30" s="1">
        <v>0</v>
      </c>
      <c r="Q30" s="1">
        <v>0</v>
      </c>
      <c r="R30" s="7">
        <f t="shared" si="4"/>
        <v>390370022.12</v>
      </c>
    </row>
    <row r="31" spans="1:18" x14ac:dyDescent="0.25">
      <c r="C31" s="11" t="s">
        <v>318</v>
      </c>
      <c r="D31" s="11" t="s">
        <v>331</v>
      </c>
      <c r="F31" s="1">
        <v>69656846.030000001</v>
      </c>
      <c r="G31" s="1">
        <v>70706197.510000005</v>
      </c>
      <c r="H31" s="1">
        <v>91690206.760000005</v>
      </c>
      <c r="I31" s="1">
        <v>0</v>
      </c>
      <c r="J31" s="1">
        <v>0</v>
      </c>
      <c r="K31" s="1">
        <v>0</v>
      </c>
      <c r="L31" s="1">
        <v>0</v>
      </c>
      <c r="M31" s="1">
        <v>0</v>
      </c>
      <c r="N31" s="1">
        <v>0</v>
      </c>
      <c r="O31" s="1">
        <v>0</v>
      </c>
      <c r="P31" s="1">
        <v>0</v>
      </c>
      <c r="Q31" s="1">
        <v>0</v>
      </c>
      <c r="R31" s="7">
        <f>ROUND(SUM(F31:Q31),2)</f>
        <v>232053250.30000001</v>
      </c>
    </row>
    <row r="32" spans="1:18" x14ac:dyDescent="0.25">
      <c r="C32" s="11" t="s">
        <v>318</v>
      </c>
      <c r="D32" s="11" t="s">
        <v>332</v>
      </c>
      <c r="F32" s="1">
        <v>69656846.030000001</v>
      </c>
      <c r="G32" s="1">
        <v>70706197.510000005</v>
      </c>
      <c r="H32" s="1">
        <v>91690206.760000005</v>
      </c>
      <c r="I32" s="1">
        <v>0</v>
      </c>
      <c r="J32" s="1">
        <v>0</v>
      </c>
      <c r="K32" s="1">
        <v>0</v>
      </c>
      <c r="L32" s="1">
        <v>0</v>
      </c>
      <c r="M32" s="1">
        <v>0</v>
      </c>
      <c r="N32" s="1">
        <v>0</v>
      </c>
      <c r="O32" s="1">
        <v>0</v>
      </c>
      <c r="P32" s="1">
        <v>0</v>
      </c>
      <c r="Q32" s="1">
        <v>0</v>
      </c>
      <c r="R32" s="7">
        <f t="shared" si="4"/>
        <v>232053250.30000001</v>
      </c>
    </row>
    <row r="33" spans="1:18" x14ac:dyDescent="0.25">
      <c r="C33" s="11" t="s">
        <v>341</v>
      </c>
      <c r="D33" s="11" t="s">
        <v>342</v>
      </c>
      <c r="F33" s="1">
        <v>264154.90000000002</v>
      </c>
      <c r="G33" s="1">
        <v>81262.33</v>
      </c>
      <c r="H33" s="1">
        <v>78825.429999999993</v>
      </c>
      <c r="I33" s="1">
        <v>0</v>
      </c>
      <c r="J33" s="1">
        <v>0</v>
      </c>
      <c r="K33" s="1">
        <v>0</v>
      </c>
      <c r="L33" s="1">
        <v>0</v>
      </c>
      <c r="M33" s="1">
        <v>0</v>
      </c>
      <c r="N33" s="1">
        <v>0</v>
      </c>
      <c r="O33" s="1">
        <v>0</v>
      </c>
      <c r="P33" s="1">
        <v>0</v>
      </c>
      <c r="Q33" s="1">
        <v>0</v>
      </c>
      <c r="R33" s="7">
        <f>ROUND(SUM(F33:Q33),2)</f>
        <v>424242.66</v>
      </c>
    </row>
    <row r="34" spans="1:18" x14ac:dyDescent="0.25">
      <c r="C34" s="11" t="s">
        <v>343</v>
      </c>
      <c r="D34" s="11" t="s">
        <v>190</v>
      </c>
      <c r="F34" s="1">
        <v>2736568.76</v>
      </c>
      <c r="G34" s="1">
        <v>2868406.76</v>
      </c>
      <c r="H34" s="1">
        <v>2839015.71</v>
      </c>
      <c r="I34" s="1">
        <v>0</v>
      </c>
      <c r="J34" s="1">
        <v>0</v>
      </c>
      <c r="K34" s="1">
        <v>0</v>
      </c>
      <c r="L34" s="1">
        <v>0</v>
      </c>
      <c r="M34" s="1">
        <v>0</v>
      </c>
      <c r="N34" s="1">
        <v>0</v>
      </c>
      <c r="O34" s="1">
        <v>0</v>
      </c>
      <c r="P34" s="1">
        <v>0</v>
      </c>
      <c r="Q34" s="1">
        <v>0</v>
      </c>
      <c r="R34" s="7">
        <f t="shared" si="4"/>
        <v>8443991.2300000004</v>
      </c>
    </row>
    <row r="35" spans="1:18" x14ac:dyDescent="0.25">
      <c r="C35" s="11" t="s">
        <v>343</v>
      </c>
      <c r="D35" s="11" t="s">
        <v>329</v>
      </c>
      <c r="F35" s="1">
        <v>253314.92</v>
      </c>
      <c r="G35" s="1">
        <v>265518.71000000002</v>
      </c>
      <c r="H35" s="1">
        <v>262798.09000000003</v>
      </c>
      <c r="I35" s="1">
        <v>0</v>
      </c>
      <c r="J35" s="1">
        <v>0</v>
      </c>
      <c r="K35" s="1">
        <v>0</v>
      </c>
      <c r="L35" s="1">
        <v>0</v>
      </c>
      <c r="M35" s="1">
        <v>0</v>
      </c>
      <c r="N35" s="1">
        <v>0</v>
      </c>
      <c r="O35" s="1">
        <v>0</v>
      </c>
      <c r="P35" s="1">
        <v>0</v>
      </c>
      <c r="Q35" s="1">
        <v>0</v>
      </c>
      <c r="R35" s="7">
        <f t="shared" si="4"/>
        <v>781631.72</v>
      </c>
    </row>
    <row r="36" spans="1:18" x14ac:dyDescent="0.25">
      <c r="C36" s="11" t="s">
        <v>343</v>
      </c>
      <c r="D36" s="11" t="s">
        <v>319</v>
      </c>
      <c r="F36" s="1">
        <v>353105.64</v>
      </c>
      <c r="G36" s="1">
        <v>370117</v>
      </c>
      <c r="H36" s="1">
        <v>366324.62</v>
      </c>
      <c r="I36" s="1">
        <v>0</v>
      </c>
      <c r="J36" s="1">
        <v>0</v>
      </c>
      <c r="K36" s="1">
        <v>0</v>
      </c>
      <c r="L36" s="1">
        <v>0</v>
      </c>
      <c r="M36" s="1">
        <v>0</v>
      </c>
      <c r="N36" s="1">
        <v>0</v>
      </c>
      <c r="O36" s="1">
        <v>0</v>
      </c>
      <c r="P36" s="1">
        <v>0</v>
      </c>
      <c r="Q36" s="1">
        <v>0</v>
      </c>
      <c r="R36" s="7">
        <f t="shared" si="4"/>
        <v>1089547.26</v>
      </c>
    </row>
    <row r="37" spans="1:18" x14ac:dyDescent="0.25">
      <c r="C37" s="11" t="s">
        <v>343</v>
      </c>
      <c r="D37" s="11" t="s">
        <v>330</v>
      </c>
      <c r="F37" s="1">
        <v>226448.18</v>
      </c>
      <c r="G37" s="1">
        <v>237357.64</v>
      </c>
      <c r="H37" s="1">
        <v>234925.57</v>
      </c>
      <c r="I37" s="1">
        <v>0</v>
      </c>
      <c r="J37" s="1">
        <v>0</v>
      </c>
      <c r="K37" s="1">
        <v>0</v>
      </c>
      <c r="L37" s="1">
        <v>0</v>
      </c>
      <c r="M37" s="1">
        <v>0</v>
      </c>
      <c r="N37" s="1">
        <v>0</v>
      </c>
      <c r="O37" s="1">
        <v>0</v>
      </c>
      <c r="P37" s="1">
        <v>0</v>
      </c>
      <c r="Q37" s="1">
        <v>0</v>
      </c>
      <c r="R37" s="7">
        <f t="shared" si="4"/>
        <v>698731.39</v>
      </c>
    </row>
    <row r="38" spans="1:18" x14ac:dyDescent="0.25">
      <c r="C38" s="11" t="s">
        <v>343</v>
      </c>
      <c r="D38" s="11" t="s">
        <v>331</v>
      </c>
      <c r="F38" s="1">
        <v>134333.67000000001</v>
      </c>
      <c r="G38" s="1">
        <v>140805.38</v>
      </c>
      <c r="H38" s="1">
        <v>139362.63</v>
      </c>
      <c r="I38" s="1">
        <v>0</v>
      </c>
      <c r="J38" s="1">
        <v>0</v>
      </c>
      <c r="K38" s="1">
        <v>0</v>
      </c>
      <c r="L38" s="1">
        <v>0</v>
      </c>
      <c r="M38" s="1">
        <v>0</v>
      </c>
      <c r="N38" s="1">
        <v>0</v>
      </c>
      <c r="O38" s="1">
        <v>0</v>
      </c>
      <c r="P38" s="1">
        <v>0</v>
      </c>
      <c r="Q38" s="1">
        <v>0</v>
      </c>
      <c r="R38" s="7">
        <f t="shared" si="4"/>
        <v>414501.68</v>
      </c>
    </row>
    <row r="39" spans="1:18" x14ac:dyDescent="0.25">
      <c r="C39" s="11" t="s">
        <v>343</v>
      </c>
      <c r="D39" s="11" t="s">
        <v>332</v>
      </c>
      <c r="F39" s="1">
        <v>134333.67000000001</v>
      </c>
      <c r="G39" s="1">
        <v>140805.38</v>
      </c>
      <c r="H39" s="1">
        <v>139362.63</v>
      </c>
      <c r="I39" s="1">
        <v>0</v>
      </c>
      <c r="J39" s="1">
        <v>0</v>
      </c>
      <c r="K39" s="1">
        <v>0</v>
      </c>
      <c r="L39" s="1">
        <v>0</v>
      </c>
      <c r="M39" s="1">
        <v>0</v>
      </c>
      <c r="N39" s="1">
        <v>0</v>
      </c>
      <c r="O39" s="1">
        <v>0</v>
      </c>
      <c r="P39" s="1">
        <v>0</v>
      </c>
      <c r="Q39" s="1">
        <v>0</v>
      </c>
      <c r="R39" s="7">
        <f t="shared" si="4"/>
        <v>414501.68</v>
      </c>
    </row>
    <row r="40" spans="1:18" x14ac:dyDescent="0.25">
      <c r="C40" s="11" t="s">
        <v>235</v>
      </c>
      <c r="D40" s="11" t="s">
        <v>216</v>
      </c>
      <c r="F40" s="1">
        <v>343709.78</v>
      </c>
      <c r="G40" s="1">
        <v>185115.31</v>
      </c>
      <c r="H40" s="1">
        <v>288716.01</v>
      </c>
      <c r="I40" s="1">
        <v>0</v>
      </c>
      <c r="J40" s="1">
        <v>0</v>
      </c>
      <c r="K40" s="1">
        <v>0</v>
      </c>
      <c r="L40" s="1">
        <v>0</v>
      </c>
      <c r="M40" s="1">
        <v>0</v>
      </c>
      <c r="N40" s="1">
        <v>0</v>
      </c>
      <c r="O40" s="1">
        <v>0</v>
      </c>
      <c r="P40" s="1">
        <v>0</v>
      </c>
      <c r="Q40" s="1">
        <v>0</v>
      </c>
      <c r="R40" s="7">
        <f t="shared" si="4"/>
        <v>817541.1</v>
      </c>
    </row>
    <row r="41" spans="1:18" x14ac:dyDescent="0.25">
      <c r="C41" s="11" t="s">
        <v>344</v>
      </c>
      <c r="D41" s="11" t="s">
        <v>216</v>
      </c>
      <c r="F41" s="1">
        <v>453645.84</v>
      </c>
      <c r="G41" s="1">
        <v>453645.84</v>
      </c>
      <c r="H41" s="1">
        <v>453645.84</v>
      </c>
      <c r="I41" s="1">
        <v>0</v>
      </c>
      <c r="J41" s="1">
        <v>0</v>
      </c>
      <c r="K41" s="1">
        <v>0</v>
      </c>
      <c r="L41" s="1">
        <v>0</v>
      </c>
      <c r="M41" s="1">
        <v>0</v>
      </c>
      <c r="N41" s="1">
        <v>0</v>
      </c>
      <c r="O41" s="1">
        <v>0</v>
      </c>
      <c r="P41" s="1">
        <v>0</v>
      </c>
      <c r="Q41" s="1">
        <v>0</v>
      </c>
      <c r="R41" s="7">
        <f t="shared" si="4"/>
        <v>1360937.52</v>
      </c>
    </row>
    <row r="42" spans="1:18" x14ac:dyDescent="0.25">
      <c r="C42" s="11" t="s">
        <v>336</v>
      </c>
      <c r="D42" s="11" t="s">
        <v>190</v>
      </c>
      <c r="F42" s="2">
        <v>0</v>
      </c>
      <c r="G42" s="2">
        <v>0</v>
      </c>
      <c r="H42" s="2">
        <v>0</v>
      </c>
      <c r="I42" s="2">
        <v>0</v>
      </c>
      <c r="J42" s="2">
        <v>0</v>
      </c>
      <c r="K42" s="2">
        <v>0</v>
      </c>
      <c r="L42" s="2">
        <v>0</v>
      </c>
      <c r="M42" s="2">
        <v>0</v>
      </c>
      <c r="N42" s="2">
        <v>0</v>
      </c>
      <c r="O42" s="2">
        <v>0</v>
      </c>
      <c r="P42" s="2">
        <v>0</v>
      </c>
      <c r="Q42" s="2">
        <v>0</v>
      </c>
      <c r="R42" s="8">
        <f t="shared" si="4"/>
        <v>0</v>
      </c>
    </row>
    <row r="43" spans="1:18" x14ac:dyDescent="0.25">
      <c r="F43" s="7">
        <f t="shared" ref="F43:R43" si="5">ROUND(SUM(F26:F42),2)</f>
        <v>1997618883.9300001</v>
      </c>
      <c r="G43" s="7">
        <f t="shared" si="5"/>
        <v>2027674311.97</v>
      </c>
      <c r="H43" s="7">
        <f t="shared" si="5"/>
        <v>2628271218.25</v>
      </c>
      <c r="I43" s="7">
        <f t="shared" si="5"/>
        <v>0</v>
      </c>
      <c r="J43" s="7">
        <f t="shared" si="5"/>
        <v>0</v>
      </c>
      <c r="K43" s="7">
        <f t="shared" si="5"/>
        <v>0</v>
      </c>
      <c r="L43" s="7">
        <f t="shared" si="5"/>
        <v>0</v>
      </c>
      <c r="M43" s="7">
        <f t="shared" si="5"/>
        <v>0</v>
      </c>
      <c r="N43" s="7">
        <f t="shared" si="5"/>
        <v>0</v>
      </c>
      <c r="O43" s="7">
        <f t="shared" si="5"/>
        <v>0</v>
      </c>
      <c r="P43" s="7">
        <f t="shared" si="5"/>
        <v>0</v>
      </c>
      <c r="Q43" s="7">
        <f t="shared" si="5"/>
        <v>0</v>
      </c>
      <c r="R43" s="7">
        <f t="shared" si="5"/>
        <v>6653564414.1499996</v>
      </c>
    </row>
    <row r="46" spans="1:18" ht="15.75" thickBot="1" x14ac:dyDescent="0.3">
      <c r="A46" s="4" t="s">
        <v>6</v>
      </c>
      <c r="F46" s="10">
        <f t="shared" ref="F46:R46" si="6">ROUND(F15-F22-F43,2)</f>
        <v>0</v>
      </c>
      <c r="G46" s="10">
        <f t="shared" si="6"/>
        <v>0</v>
      </c>
      <c r="H46" s="10">
        <f t="shared" si="6"/>
        <v>0</v>
      </c>
      <c r="I46" s="10">
        <f t="shared" si="6"/>
        <v>0</v>
      </c>
      <c r="J46" s="10">
        <f t="shared" si="6"/>
        <v>0</v>
      </c>
      <c r="K46" s="10">
        <f t="shared" si="6"/>
        <v>0</v>
      </c>
      <c r="L46" s="10">
        <f t="shared" si="6"/>
        <v>0</v>
      </c>
      <c r="M46" s="10">
        <f t="shared" si="6"/>
        <v>0</v>
      </c>
      <c r="N46" s="10">
        <f t="shared" si="6"/>
        <v>0</v>
      </c>
      <c r="O46" s="10">
        <f t="shared" si="6"/>
        <v>0</v>
      </c>
      <c r="P46" s="10">
        <f t="shared" si="6"/>
        <v>0</v>
      </c>
      <c r="Q46" s="10">
        <f t="shared" si="6"/>
        <v>0</v>
      </c>
      <c r="R46" s="10">
        <f t="shared" si="6"/>
        <v>0</v>
      </c>
    </row>
    <row r="47" spans="1:18" ht="15.75" thickTop="1" x14ac:dyDescent="0.25"/>
    <row r="49" spans="1:18" x14ac:dyDescent="0.25">
      <c r="A49" s="4" t="s">
        <v>57</v>
      </c>
    </row>
    <row r="50" spans="1:18" ht="15" customHeight="1" x14ac:dyDescent="0.25">
      <c r="A50" s="27" t="s">
        <v>73</v>
      </c>
      <c r="B50" s="27"/>
      <c r="C50" s="27"/>
      <c r="D50" s="27"/>
      <c r="E50" s="27"/>
      <c r="F50" s="27"/>
      <c r="G50" s="27"/>
      <c r="H50" s="27"/>
      <c r="I50" s="27"/>
      <c r="J50" s="27"/>
      <c r="K50" s="27"/>
      <c r="L50" s="27"/>
      <c r="M50" s="27"/>
      <c r="N50" s="27"/>
      <c r="O50" s="27"/>
      <c r="P50" s="27"/>
      <c r="Q50" s="27"/>
      <c r="R50" s="27"/>
    </row>
    <row r="51" spans="1:18" x14ac:dyDescent="0.25">
      <c r="A51" s="27"/>
      <c r="B51" s="27"/>
      <c r="C51" s="27"/>
      <c r="D51" s="27"/>
      <c r="E51" s="27"/>
      <c r="F51" s="27"/>
      <c r="G51" s="27"/>
      <c r="H51" s="27"/>
      <c r="I51" s="27"/>
      <c r="J51" s="27"/>
      <c r="K51" s="27"/>
      <c r="L51" s="27"/>
      <c r="M51" s="27"/>
      <c r="N51" s="27"/>
      <c r="O51" s="27"/>
      <c r="P51" s="27"/>
      <c r="Q51" s="27"/>
      <c r="R51" s="27"/>
    </row>
    <row r="52" spans="1:18" x14ac:dyDescent="0.25">
      <c r="A52" s="27"/>
      <c r="B52" s="27"/>
      <c r="C52" s="27"/>
      <c r="D52" s="27"/>
      <c r="E52" s="27"/>
      <c r="F52" s="27"/>
      <c r="G52" s="27"/>
      <c r="H52" s="27"/>
      <c r="I52" s="27"/>
      <c r="J52" s="27"/>
      <c r="K52" s="27"/>
      <c r="L52" s="27"/>
      <c r="M52" s="27"/>
      <c r="N52" s="27"/>
      <c r="O52" s="27"/>
      <c r="P52" s="27"/>
      <c r="Q52" s="27"/>
      <c r="R52" s="27"/>
    </row>
    <row r="53" spans="1:18" x14ac:dyDescent="0.25">
      <c r="A53" s="27"/>
      <c r="B53" s="27"/>
      <c r="C53" s="27"/>
      <c r="D53" s="27"/>
      <c r="E53" s="27"/>
      <c r="F53" s="27"/>
      <c r="G53" s="27"/>
      <c r="H53" s="27"/>
      <c r="I53" s="27"/>
      <c r="J53" s="27"/>
      <c r="K53" s="27"/>
      <c r="L53" s="27"/>
      <c r="M53" s="27"/>
      <c r="N53" s="27"/>
      <c r="O53" s="27"/>
      <c r="P53" s="27"/>
      <c r="Q53" s="27"/>
      <c r="R53" s="27"/>
    </row>
    <row r="54" spans="1:18" x14ac:dyDescent="0.25">
      <c r="A54" s="27"/>
      <c r="B54" s="27"/>
      <c r="C54" s="27"/>
      <c r="D54" s="27"/>
      <c r="E54" s="27"/>
      <c r="F54" s="27"/>
      <c r="G54" s="27"/>
      <c r="H54" s="27"/>
      <c r="I54" s="27"/>
      <c r="J54" s="27"/>
      <c r="K54" s="27"/>
      <c r="L54" s="27"/>
      <c r="M54" s="27"/>
      <c r="N54" s="27"/>
      <c r="O54" s="27"/>
      <c r="P54" s="27"/>
      <c r="Q54" s="27"/>
      <c r="R54" s="27"/>
    </row>
    <row r="55" spans="1:18" x14ac:dyDescent="0.25">
      <c r="A55" s="27"/>
      <c r="B55" s="27"/>
      <c r="C55" s="27"/>
      <c r="D55" s="27"/>
      <c r="E55" s="27"/>
      <c r="F55" s="27"/>
      <c r="G55" s="27"/>
      <c r="H55" s="27"/>
      <c r="I55" s="27"/>
      <c r="J55" s="27"/>
      <c r="K55" s="27"/>
      <c r="L55" s="27"/>
      <c r="M55" s="27"/>
      <c r="N55" s="27"/>
      <c r="O55" s="27"/>
      <c r="P55" s="27"/>
      <c r="Q55" s="27"/>
      <c r="R55" s="27"/>
    </row>
    <row r="56" spans="1:18" x14ac:dyDescent="0.25">
      <c r="A56" s="27"/>
      <c r="B56" s="27"/>
      <c r="C56" s="27"/>
      <c r="D56" s="27"/>
      <c r="E56" s="27"/>
      <c r="F56" s="27"/>
      <c r="G56" s="27"/>
      <c r="H56" s="27"/>
      <c r="I56" s="27"/>
      <c r="J56" s="27"/>
      <c r="K56" s="27"/>
      <c r="L56" s="27"/>
      <c r="M56" s="27"/>
      <c r="N56" s="27"/>
      <c r="O56" s="27"/>
      <c r="P56" s="27"/>
      <c r="Q56" s="27"/>
      <c r="R56" s="27"/>
    </row>
    <row r="57" spans="1:18" x14ac:dyDescent="0.25">
      <c r="A57" s="27"/>
      <c r="B57" s="27"/>
      <c r="C57" s="27"/>
      <c r="D57" s="27"/>
      <c r="E57" s="27"/>
      <c r="F57" s="27"/>
      <c r="G57" s="27"/>
      <c r="H57" s="27"/>
      <c r="I57" s="27"/>
      <c r="J57" s="27"/>
      <c r="K57" s="27"/>
      <c r="L57" s="27"/>
      <c r="M57" s="27"/>
      <c r="N57" s="27"/>
      <c r="O57" s="27"/>
      <c r="P57" s="27"/>
      <c r="Q57" s="27"/>
      <c r="R57" s="27"/>
    </row>
    <row r="58" spans="1:18" x14ac:dyDescent="0.25">
      <c r="A58" s="27"/>
      <c r="B58" s="27"/>
      <c r="C58" s="27"/>
      <c r="D58" s="27"/>
      <c r="E58" s="27"/>
      <c r="F58" s="27"/>
      <c r="G58" s="27"/>
      <c r="H58" s="27"/>
      <c r="I58" s="27"/>
      <c r="J58" s="27"/>
      <c r="K58" s="27"/>
      <c r="L58" s="27"/>
      <c r="M58" s="27"/>
      <c r="N58" s="27"/>
      <c r="O58" s="27"/>
      <c r="P58" s="27"/>
      <c r="Q58" s="27"/>
      <c r="R58" s="27"/>
    </row>
    <row r="59" spans="1:18" x14ac:dyDescent="0.25">
      <c r="A59" s="27"/>
      <c r="B59" s="27"/>
      <c r="C59" s="27"/>
      <c r="D59" s="27"/>
      <c r="E59" s="27"/>
      <c r="F59" s="27"/>
      <c r="G59" s="27"/>
      <c r="H59" s="27"/>
      <c r="I59" s="27"/>
      <c r="J59" s="27"/>
      <c r="K59" s="27"/>
      <c r="L59" s="27"/>
      <c r="M59" s="27"/>
      <c r="N59" s="27"/>
      <c r="O59" s="27"/>
      <c r="P59" s="27"/>
      <c r="Q59" s="27"/>
      <c r="R59" s="27"/>
    </row>
    <row r="60" spans="1:18" x14ac:dyDescent="0.25">
      <c r="A60" s="27"/>
      <c r="B60" s="27"/>
      <c r="C60" s="27"/>
      <c r="D60" s="27"/>
      <c r="E60" s="27"/>
      <c r="F60" s="27"/>
      <c r="G60" s="27"/>
      <c r="H60" s="27"/>
      <c r="I60" s="27"/>
      <c r="J60" s="27"/>
      <c r="K60" s="27"/>
      <c r="L60" s="27"/>
      <c r="M60" s="27"/>
      <c r="N60" s="27"/>
      <c r="O60" s="27"/>
      <c r="P60" s="27"/>
      <c r="Q60" s="27"/>
      <c r="R60" s="27"/>
    </row>
    <row r="61" spans="1:18" x14ac:dyDescent="0.25">
      <c r="A61" s="27"/>
      <c r="B61" s="27"/>
      <c r="C61" s="27"/>
      <c r="D61" s="27"/>
      <c r="E61" s="27"/>
      <c r="F61" s="27"/>
      <c r="G61" s="27"/>
      <c r="H61" s="27"/>
      <c r="I61" s="27"/>
      <c r="J61" s="27"/>
      <c r="K61" s="27"/>
      <c r="L61" s="27"/>
      <c r="M61" s="27"/>
      <c r="N61" s="27"/>
      <c r="O61" s="27"/>
      <c r="P61" s="27"/>
      <c r="Q61" s="27"/>
      <c r="R61" s="27"/>
    </row>
  </sheetData>
  <mergeCells count="1">
    <mergeCell ref="A50:R61"/>
  </mergeCells>
  <pageMargins left="0.45" right="0.45" top="0.5" bottom="0.5" header="0.3" footer="0.3"/>
  <pageSetup scale="50" fitToHeight="0" orientation="landscape" blackAndWhite="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pageSetUpPr fitToPage="1"/>
  </sheetPr>
  <dimension ref="A1:R43"/>
  <sheetViews>
    <sheetView showGridLines="0" zoomScale="85" zoomScaleNormal="85" workbookViewId="0"/>
  </sheetViews>
  <sheetFormatPr defaultRowHeight="15" x14ac:dyDescent="0.25"/>
  <cols>
    <col min="1" max="2" width="2.85546875" style="4" customWidth="1"/>
    <col min="3" max="3" width="10.140625" style="4" customWidth="1"/>
    <col min="4" max="4" width="13" style="4" customWidth="1"/>
    <col min="5" max="5" width="2.85546875" style="4" customWidth="1"/>
    <col min="6" max="18" width="17.140625" style="4" customWidth="1"/>
    <col min="19" max="16384" width="9.140625" style="4"/>
  </cols>
  <sheetData>
    <row r="1" spans="1:18" x14ac:dyDescent="0.25">
      <c r="A1" s="3" t="s">
        <v>0</v>
      </c>
      <c r="R1" s="14" t="str">
        <f>Summary!$R$1</f>
        <v>IDORRPT1</v>
      </c>
    </row>
    <row r="2" spans="1:18" x14ac:dyDescent="0.25">
      <c r="A2" s="3" t="s">
        <v>1</v>
      </c>
      <c r="R2" s="14" t="str">
        <f>Summary!$R$2</f>
        <v>Printed by the authority of the State of Illinois - web only, 1, 10/2026</v>
      </c>
    </row>
    <row r="3" spans="1:18" x14ac:dyDescent="0.25">
      <c r="A3" s="3" t="str">
        <f>IF(ISBLANK(Summary!A3),"",Summary!A3)</f>
        <v>FISCAL YEAR 2027</v>
      </c>
      <c r="R3" s="14" t="str">
        <f>Summary!$R$3</f>
        <v>https://tax.illinois.gov/research/taxstats.html</v>
      </c>
    </row>
    <row r="5" spans="1:18" x14ac:dyDescent="0.25">
      <c r="F5" s="26" t="s">
        <v>47</v>
      </c>
      <c r="G5" s="26"/>
      <c r="H5" s="26"/>
      <c r="I5" s="26"/>
      <c r="J5" s="26"/>
      <c r="K5" s="26"/>
      <c r="L5" s="26"/>
      <c r="M5" s="26"/>
      <c r="N5" s="26"/>
      <c r="O5" s="26"/>
      <c r="P5" s="26"/>
      <c r="Q5" s="26"/>
      <c r="R5" s="26"/>
    </row>
    <row r="6" spans="1:18" x14ac:dyDescent="0.25">
      <c r="F6" s="5">
        <f>IF(ISBLANK(Summary!F6),"",Summary!F6)</f>
        <v>46234</v>
      </c>
      <c r="G6" s="5">
        <f>IF(ISBLANK(Summary!G6),"",Summary!G6)</f>
        <v>46265</v>
      </c>
      <c r="H6" s="5">
        <f>IF(ISBLANK(Summary!H6),"",Summary!H6)</f>
        <v>46295</v>
      </c>
      <c r="I6" s="5" t="str">
        <f>IF(ISBLANK(Summary!I6),"",Summary!I6)</f>
        <v/>
      </c>
      <c r="J6" s="5" t="str">
        <f>IF(ISBLANK(Summary!J6),"",Summary!J6)</f>
        <v/>
      </c>
      <c r="K6" s="5" t="str">
        <f>IF(ISBLANK(Summary!K6),"",Summary!K6)</f>
        <v/>
      </c>
      <c r="L6" s="5" t="str">
        <f>IF(ISBLANK(Summary!L6),"",Summary!L6)</f>
        <v/>
      </c>
      <c r="M6" s="5" t="str">
        <f>IF(ISBLANK(Summary!M6),"",Summary!M6)</f>
        <v/>
      </c>
      <c r="N6" s="5" t="str">
        <f>IF(ISBLANK(Summary!N6),"",Summary!N6)</f>
        <v/>
      </c>
      <c r="O6" s="5" t="str">
        <f>IF(ISBLANK(Summary!O6),"",Summary!O6)</f>
        <v/>
      </c>
      <c r="P6" s="5" t="str">
        <f>IF(ISBLANK(Summary!P6),"",Summary!P6)</f>
        <v/>
      </c>
      <c r="Q6" s="5" t="str">
        <f>IF(ISBLANK(Summary!Q6),"",Summary!Q6)</f>
        <v/>
      </c>
      <c r="R6" s="6" t="s">
        <v>5</v>
      </c>
    </row>
    <row r="8" spans="1:18" x14ac:dyDescent="0.25">
      <c r="A8" s="4" t="s">
        <v>10</v>
      </c>
    </row>
    <row r="9" spans="1:18" x14ac:dyDescent="0.25">
      <c r="B9" s="4" t="s">
        <v>82</v>
      </c>
      <c r="F9" s="1">
        <v>67555.08</v>
      </c>
      <c r="G9" s="1">
        <v>1207.7</v>
      </c>
      <c r="H9" s="1">
        <v>1838.19</v>
      </c>
      <c r="I9" s="1">
        <v>0</v>
      </c>
      <c r="J9" s="1">
        <v>0</v>
      </c>
      <c r="K9" s="1">
        <v>0</v>
      </c>
      <c r="L9" s="1">
        <v>0</v>
      </c>
      <c r="M9" s="1">
        <v>0</v>
      </c>
      <c r="N9" s="1">
        <v>0</v>
      </c>
      <c r="O9" s="1">
        <v>0</v>
      </c>
      <c r="P9" s="1">
        <v>0</v>
      </c>
      <c r="Q9" s="1">
        <v>0</v>
      </c>
      <c r="R9" s="7">
        <f>ROUND(SUM(F9:Q9),2)</f>
        <v>70600.97</v>
      </c>
    </row>
    <row r="10" spans="1:18" x14ac:dyDescent="0.25">
      <c r="B10" s="4" t="s">
        <v>171</v>
      </c>
      <c r="F10" s="2">
        <v>11409038.27</v>
      </c>
      <c r="G10" s="2">
        <v>12515882.630000001</v>
      </c>
      <c r="H10" s="2">
        <v>11578896.949999999</v>
      </c>
      <c r="I10" s="2">
        <v>0</v>
      </c>
      <c r="J10" s="2">
        <v>0</v>
      </c>
      <c r="K10" s="2">
        <v>0</v>
      </c>
      <c r="L10" s="2">
        <v>0</v>
      </c>
      <c r="M10" s="2">
        <v>0</v>
      </c>
      <c r="N10" s="2">
        <v>0</v>
      </c>
      <c r="O10" s="2">
        <v>0</v>
      </c>
      <c r="P10" s="2">
        <v>0</v>
      </c>
      <c r="Q10" s="2">
        <v>0</v>
      </c>
      <c r="R10" s="8">
        <f>ROUND(SUM(F10:Q10),2)</f>
        <v>35503817.850000001</v>
      </c>
    </row>
    <row r="11" spans="1:18" x14ac:dyDescent="0.25">
      <c r="F11" s="9">
        <f>ROUND(SUM(F9:F10),2)</f>
        <v>11476593.35</v>
      </c>
      <c r="G11" s="9">
        <f t="shared" ref="G11:R11" si="0">ROUND(SUM(G9:G10),2)</f>
        <v>12517090.33</v>
      </c>
      <c r="H11" s="9">
        <f t="shared" si="0"/>
        <v>11580735.140000001</v>
      </c>
      <c r="I11" s="9">
        <f t="shared" si="0"/>
        <v>0</v>
      </c>
      <c r="J11" s="9">
        <f t="shared" si="0"/>
        <v>0</v>
      </c>
      <c r="K11" s="9">
        <f t="shared" si="0"/>
        <v>0</v>
      </c>
      <c r="L11" s="9">
        <f t="shared" si="0"/>
        <v>0</v>
      </c>
      <c r="M11" s="9">
        <f t="shared" si="0"/>
        <v>0</v>
      </c>
      <c r="N11" s="9">
        <f t="shared" si="0"/>
        <v>0</v>
      </c>
      <c r="O11" s="9">
        <f t="shared" si="0"/>
        <v>0</v>
      </c>
      <c r="P11" s="9">
        <f t="shared" si="0"/>
        <v>0</v>
      </c>
      <c r="Q11" s="9">
        <f t="shared" si="0"/>
        <v>0</v>
      </c>
      <c r="R11" s="9">
        <f t="shared" si="0"/>
        <v>35574418.82</v>
      </c>
    </row>
    <row r="13" spans="1:18" x14ac:dyDescent="0.25">
      <c r="A13" s="4" t="s">
        <v>4</v>
      </c>
    </row>
    <row r="14" spans="1:18" x14ac:dyDescent="0.25">
      <c r="B14" s="4" t="s">
        <v>12</v>
      </c>
    </row>
    <row r="15" spans="1:18" x14ac:dyDescent="0.25">
      <c r="B15" s="4" t="s">
        <v>13</v>
      </c>
    </row>
    <row r="16" spans="1:18" x14ac:dyDescent="0.25">
      <c r="C16" s="4" t="s">
        <v>7</v>
      </c>
      <c r="F16" s="9">
        <v>2762.04</v>
      </c>
      <c r="G16" s="9">
        <v>1328</v>
      </c>
      <c r="H16" s="9">
        <v>4913.04</v>
      </c>
      <c r="I16" s="9">
        <v>0</v>
      </c>
      <c r="J16" s="9">
        <v>0</v>
      </c>
      <c r="K16" s="9">
        <v>0</v>
      </c>
      <c r="L16" s="9">
        <v>0</v>
      </c>
      <c r="M16" s="9">
        <v>0</v>
      </c>
      <c r="N16" s="9">
        <v>0</v>
      </c>
      <c r="O16" s="9">
        <v>0</v>
      </c>
      <c r="P16" s="9">
        <v>0</v>
      </c>
      <c r="Q16" s="9">
        <v>0</v>
      </c>
      <c r="R16" s="7">
        <f>IF(ISNA(LOOKUP(2,1/(F6:Q6&lt;&gt;""),F16:Q16)),0,LOOKUP(2,1/(F6:Q6&lt;&gt;""),F16:Q16))</f>
        <v>4913.04</v>
      </c>
    </row>
    <row r="17" spans="1:18" x14ac:dyDescent="0.25">
      <c r="C17" s="4" t="s">
        <v>8</v>
      </c>
      <c r="F17" s="2">
        <v>-504.2</v>
      </c>
      <c r="G17" s="2">
        <f>IF(G6="",0,F16)</f>
        <v>2762.04</v>
      </c>
      <c r="H17" s="2">
        <f t="shared" ref="H17:P17" si="1">IF(H6="",0,G16)</f>
        <v>1328</v>
      </c>
      <c r="I17" s="2">
        <f t="shared" si="1"/>
        <v>0</v>
      </c>
      <c r="J17" s="2">
        <f t="shared" si="1"/>
        <v>0</v>
      </c>
      <c r="K17" s="2">
        <f t="shared" si="1"/>
        <v>0</v>
      </c>
      <c r="L17" s="2">
        <f t="shared" si="1"/>
        <v>0</v>
      </c>
      <c r="M17" s="2">
        <f t="shared" si="1"/>
        <v>0</v>
      </c>
      <c r="N17" s="2">
        <f t="shared" si="1"/>
        <v>0</v>
      </c>
      <c r="O17" s="2">
        <f t="shared" si="1"/>
        <v>0</v>
      </c>
      <c r="P17" s="2">
        <f t="shared" si="1"/>
        <v>0</v>
      </c>
      <c r="Q17" s="2">
        <f>IF(Q6="",0,P16)</f>
        <v>0</v>
      </c>
      <c r="R17" s="8">
        <f>F17</f>
        <v>-504.2</v>
      </c>
    </row>
    <row r="18" spans="1:18" x14ac:dyDescent="0.25">
      <c r="C18" s="4" t="s">
        <v>9</v>
      </c>
      <c r="F18" s="7">
        <f>ROUND(F16-F17,2)</f>
        <v>3266.24</v>
      </c>
      <c r="G18" s="7">
        <f t="shared" ref="G18:R18" si="2">ROUND(G16-G17,2)</f>
        <v>-1434.04</v>
      </c>
      <c r="H18" s="7">
        <f t="shared" si="2"/>
        <v>3585.04</v>
      </c>
      <c r="I18" s="7">
        <f t="shared" si="2"/>
        <v>0</v>
      </c>
      <c r="J18" s="7">
        <f t="shared" si="2"/>
        <v>0</v>
      </c>
      <c r="K18" s="7">
        <f t="shared" si="2"/>
        <v>0</v>
      </c>
      <c r="L18" s="7">
        <f t="shared" si="2"/>
        <v>0</v>
      </c>
      <c r="M18" s="7">
        <f t="shared" si="2"/>
        <v>0</v>
      </c>
      <c r="N18" s="7">
        <f t="shared" si="2"/>
        <v>0</v>
      </c>
      <c r="O18" s="7">
        <f t="shared" si="2"/>
        <v>0</v>
      </c>
      <c r="P18" s="7">
        <f t="shared" si="2"/>
        <v>0</v>
      </c>
      <c r="Q18" s="7">
        <f t="shared" si="2"/>
        <v>0</v>
      </c>
      <c r="R18" s="7">
        <f t="shared" si="2"/>
        <v>5417.24</v>
      </c>
    </row>
    <row r="20" spans="1:18" x14ac:dyDescent="0.25">
      <c r="A20" s="4" t="s">
        <v>11</v>
      </c>
    </row>
    <row r="21" spans="1:18" x14ac:dyDescent="0.25">
      <c r="B21" s="6"/>
      <c r="C21" s="6" t="s">
        <v>3</v>
      </c>
      <c r="D21" s="6" t="s">
        <v>2</v>
      </c>
    </row>
    <row r="22" spans="1:18" x14ac:dyDescent="0.25">
      <c r="C22" s="11" t="s">
        <v>345</v>
      </c>
      <c r="D22" s="11" t="s">
        <v>346</v>
      </c>
      <c r="F22" s="1">
        <v>28280.98</v>
      </c>
      <c r="G22" s="1">
        <v>39210.94</v>
      </c>
      <c r="H22" s="1">
        <v>18157.37</v>
      </c>
      <c r="I22" s="1">
        <v>0</v>
      </c>
      <c r="J22" s="1">
        <v>0</v>
      </c>
      <c r="K22" s="1">
        <v>0</v>
      </c>
      <c r="L22" s="1">
        <v>0</v>
      </c>
      <c r="M22" s="1">
        <v>0</v>
      </c>
      <c r="N22" s="1">
        <v>0</v>
      </c>
      <c r="O22" s="1">
        <v>0</v>
      </c>
      <c r="P22" s="1">
        <v>0</v>
      </c>
      <c r="Q22" s="1">
        <v>0</v>
      </c>
      <c r="R22" s="7">
        <f t="shared" ref="R22:R26" si="3">ROUND(SUM(F22:Q22),2)</f>
        <v>85649.29</v>
      </c>
    </row>
    <row r="23" spans="1:18" x14ac:dyDescent="0.25">
      <c r="C23" s="11" t="s">
        <v>347</v>
      </c>
      <c r="D23" s="11" t="s">
        <v>348</v>
      </c>
      <c r="F23" s="1">
        <v>958989.82</v>
      </c>
      <c r="G23" s="1">
        <v>1068050.1499999999</v>
      </c>
      <c r="H23" s="1">
        <v>950258.63</v>
      </c>
      <c r="I23" s="1">
        <v>0</v>
      </c>
      <c r="J23" s="1">
        <v>0</v>
      </c>
      <c r="K23" s="1">
        <v>0</v>
      </c>
      <c r="L23" s="1">
        <v>0</v>
      </c>
      <c r="M23" s="1">
        <v>0</v>
      </c>
      <c r="N23" s="1">
        <v>0</v>
      </c>
      <c r="O23" s="1">
        <v>0</v>
      </c>
      <c r="P23" s="1">
        <v>0</v>
      </c>
      <c r="Q23" s="1">
        <v>0</v>
      </c>
      <c r="R23" s="7">
        <f t="shared" si="3"/>
        <v>2977298.6</v>
      </c>
    </row>
    <row r="24" spans="1:18" x14ac:dyDescent="0.25">
      <c r="C24" s="11" t="s">
        <v>349</v>
      </c>
      <c r="D24" s="11" t="s">
        <v>184</v>
      </c>
      <c r="F24" s="1">
        <v>4540133.2300000004</v>
      </c>
      <c r="G24" s="1">
        <v>4989096.28</v>
      </c>
      <c r="H24" s="1">
        <v>4700251.97</v>
      </c>
      <c r="I24" s="1">
        <v>0</v>
      </c>
      <c r="J24" s="1">
        <v>0</v>
      </c>
      <c r="K24" s="1">
        <v>0</v>
      </c>
      <c r="L24" s="1">
        <v>0</v>
      </c>
      <c r="M24" s="1">
        <v>0</v>
      </c>
      <c r="N24" s="1">
        <v>0</v>
      </c>
      <c r="O24" s="1">
        <v>0</v>
      </c>
      <c r="P24" s="1">
        <v>0</v>
      </c>
      <c r="Q24" s="1">
        <v>0</v>
      </c>
      <c r="R24" s="7">
        <f>ROUND(SUM(F24:Q24),2)</f>
        <v>14229481.48</v>
      </c>
    </row>
    <row r="25" spans="1:18" x14ac:dyDescent="0.25">
      <c r="C25" s="11" t="s">
        <v>350</v>
      </c>
      <c r="D25" s="11" t="s">
        <v>190</v>
      </c>
      <c r="F25" s="1">
        <v>5895341.2400000002</v>
      </c>
      <c r="G25" s="1">
        <v>6390980.3399999999</v>
      </c>
      <c r="H25" s="1">
        <v>5814164.9299999997</v>
      </c>
      <c r="I25" s="1">
        <v>0</v>
      </c>
      <c r="J25" s="1">
        <v>0</v>
      </c>
      <c r="K25" s="1">
        <v>0</v>
      </c>
      <c r="L25" s="1">
        <v>0</v>
      </c>
      <c r="M25" s="1">
        <v>0</v>
      </c>
      <c r="N25" s="1">
        <v>0</v>
      </c>
      <c r="O25" s="1">
        <v>0</v>
      </c>
      <c r="P25" s="1">
        <v>0</v>
      </c>
      <c r="Q25" s="1">
        <v>0</v>
      </c>
      <c r="R25" s="7">
        <f t="shared" si="3"/>
        <v>18100486.510000002</v>
      </c>
    </row>
    <row r="26" spans="1:18" x14ac:dyDescent="0.25">
      <c r="C26" s="11" t="s">
        <v>235</v>
      </c>
      <c r="D26" s="11" t="s">
        <v>216</v>
      </c>
      <c r="F26" s="2">
        <v>50581.84</v>
      </c>
      <c r="G26" s="2">
        <v>31186.66</v>
      </c>
      <c r="H26" s="2">
        <v>94317.2</v>
      </c>
      <c r="I26" s="2">
        <v>0</v>
      </c>
      <c r="J26" s="2">
        <v>0</v>
      </c>
      <c r="K26" s="2">
        <v>0</v>
      </c>
      <c r="L26" s="2">
        <v>0</v>
      </c>
      <c r="M26" s="2">
        <v>0</v>
      </c>
      <c r="N26" s="2">
        <v>0</v>
      </c>
      <c r="O26" s="2">
        <v>0</v>
      </c>
      <c r="P26" s="2">
        <v>0</v>
      </c>
      <c r="Q26" s="2">
        <v>0</v>
      </c>
      <c r="R26" s="8">
        <f t="shared" si="3"/>
        <v>176085.7</v>
      </c>
    </row>
    <row r="27" spans="1:18" x14ac:dyDescent="0.25">
      <c r="F27" s="7">
        <f t="shared" ref="F27:R27" si="4">ROUND(SUM(F22:F26),2)</f>
        <v>11473327.109999999</v>
      </c>
      <c r="G27" s="7">
        <f t="shared" si="4"/>
        <v>12518524.369999999</v>
      </c>
      <c r="H27" s="7">
        <f t="shared" si="4"/>
        <v>11577150.1</v>
      </c>
      <c r="I27" s="7">
        <f t="shared" si="4"/>
        <v>0</v>
      </c>
      <c r="J27" s="7">
        <f t="shared" si="4"/>
        <v>0</v>
      </c>
      <c r="K27" s="7">
        <f t="shared" si="4"/>
        <v>0</v>
      </c>
      <c r="L27" s="7">
        <f t="shared" si="4"/>
        <v>0</v>
      </c>
      <c r="M27" s="7">
        <f t="shared" si="4"/>
        <v>0</v>
      </c>
      <c r="N27" s="7">
        <f t="shared" si="4"/>
        <v>0</v>
      </c>
      <c r="O27" s="7">
        <f t="shared" si="4"/>
        <v>0</v>
      </c>
      <c r="P27" s="7">
        <f t="shared" si="4"/>
        <v>0</v>
      </c>
      <c r="Q27" s="7">
        <f t="shared" si="4"/>
        <v>0</v>
      </c>
      <c r="R27" s="7">
        <f t="shared" si="4"/>
        <v>35569001.579999998</v>
      </c>
    </row>
    <row r="30" spans="1:18" ht="15.75" thickBot="1" x14ac:dyDescent="0.3">
      <c r="A30" s="4" t="s">
        <v>6</v>
      </c>
      <c r="F30" s="10">
        <f t="shared" ref="F30:R30" si="5">ROUND(F11-F18-F27,2)</f>
        <v>0</v>
      </c>
      <c r="G30" s="10">
        <f t="shared" si="5"/>
        <v>0</v>
      </c>
      <c r="H30" s="10">
        <f t="shared" si="5"/>
        <v>0</v>
      </c>
      <c r="I30" s="10">
        <f t="shared" si="5"/>
        <v>0</v>
      </c>
      <c r="J30" s="10">
        <f t="shared" si="5"/>
        <v>0</v>
      </c>
      <c r="K30" s="10">
        <f t="shared" si="5"/>
        <v>0</v>
      </c>
      <c r="L30" s="10">
        <f t="shared" si="5"/>
        <v>0</v>
      </c>
      <c r="M30" s="10">
        <f t="shared" si="5"/>
        <v>0</v>
      </c>
      <c r="N30" s="10">
        <f t="shared" si="5"/>
        <v>0</v>
      </c>
      <c r="O30" s="10">
        <f t="shared" si="5"/>
        <v>0</v>
      </c>
      <c r="P30" s="10">
        <f t="shared" si="5"/>
        <v>0</v>
      </c>
      <c r="Q30" s="10">
        <f t="shared" si="5"/>
        <v>0</v>
      </c>
      <c r="R30" s="10">
        <f t="shared" si="5"/>
        <v>0</v>
      </c>
    </row>
    <row r="31" spans="1:18" ht="15.75" thickTop="1" x14ac:dyDescent="0.25"/>
    <row r="33" spans="1:18" x14ac:dyDescent="0.25">
      <c r="A33" s="4" t="s">
        <v>57</v>
      </c>
    </row>
    <row r="34" spans="1:18" ht="15" customHeight="1" x14ac:dyDescent="0.25">
      <c r="A34" s="27" t="s">
        <v>72</v>
      </c>
      <c r="B34" s="27"/>
      <c r="C34" s="27"/>
      <c r="D34" s="27"/>
      <c r="E34" s="27"/>
      <c r="F34" s="27"/>
      <c r="G34" s="27"/>
      <c r="H34" s="27"/>
      <c r="I34" s="27"/>
      <c r="J34" s="27"/>
      <c r="K34" s="27"/>
      <c r="L34" s="27"/>
      <c r="M34" s="27"/>
      <c r="N34" s="27"/>
      <c r="O34" s="27"/>
      <c r="P34" s="27"/>
      <c r="Q34" s="27"/>
      <c r="R34" s="27"/>
    </row>
    <row r="35" spans="1:18" x14ac:dyDescent="0.25">
      <c r="A35" s="27"/>
      <c r="B35" s="27"/>
      <c r="C35" s="27"/>
      <c r="D35" s="27"/>
      <c r="E35" s="27"/>
      <c r="F35" s="27"/>
      <c r="G35" s="27"/>
      <c r="H35" s="27"/>
      <c r="I35" s="27"/>
      <c r="J35" s="27"/>
      <c r="K35" s="27"/>
      <c r="L35" s="27"/>
      <c r="M35" s="27"/>
      <c r="N35" s="27"/>
      <c r="O35" s="27"/>
      <c r="P35" s="27"/>
      <c r="Q35" s="27"/>
      <c r="R35" s="27"/>
    </row>
    <row r="36" spans="1:18" x14ac:dyDescent="0.25">
      <c r="A36" s="27"/>
      <c r="B36" s="27"/>
      <c r="C36" s="27"/>
      <c r="D36" s="27"/>
      <c r="E36" s="27"/>
      <c r="F36" s="27"/>
      <c r="G36" s="27"/>
      <c r="H36" s="27"/>
      <c r="I36" s="27"/>
      <c r="J36" s="27"/>
      <c r="K36" s="27"/>
      <c r="L36" s="27"/>
      <c r="M36" s="27"/>
      <c r="N36" s="27"/>
      <c r="O36" s="27"/>
      <c r="P36" s="27"/>
      <c r="Q36" s="27"/>
      <c r="R36" s="27"/>
    </row>
    <row r="37" spans="1:18" x14ac:dyDescent="0.25">
      <c r="A37" s="27"/>
      <c r="B37" s="27"/>
      <c r="C37" s="27"/>
      <c r="D37" s="27"/>
      <c r="E37" s="27"/>
      <c r="F37" s="27"/>
      <c r="G37" s="27"/>
      <c r="H37" s="27"/>
      <c r="I37" s="27"/>
      <c r="J37" s="27"/>
      <c r="K37" s="27"/>
      <c r="L37" s="27"/>
      <c r="M37" s="27"/>
      <c r="N37" s="27"/>
      <c r="O37" s="27"/>
      <c r="P37" s="27"/>
      <c r="Q37" s="27"/>
      <c r="R37" s="27"/>
    </row>
    <row r="38" spans="1:18" x14ac:dyDescent="0.25">
      <c r="A38" s="27"/>
      <c r="B38" s="27"/>
      <c r="C38" s="27"/>
      <c r="D38" s="27"/>
      <c r="E38" s="27"/>
      <c r="F38" s="27"/>
      <c r="G38" s="27"/>
      <c r="H38" s="27"/>
      <c r="I38" s="27"/>
      <c r="J38" s="27"/>
      <c r="K38" s="27"/>
      <c r="L38" s="27"/>
      <c r="M38" s="27"/>
      <c r="N38" s="27"/>
      <c r="O38" s="27"/>
      <c r="P38" s="27"/>
      <c r="Q38" s="27"/>
      <c r="R38" s="27"/>
    </row>
    <row r="39" spans="1:18" x14ac:dyDescent="0.25">
      <c r="A39" s="27"/>
      <c r="B39" s="27"/>
      <c r="C39" s="27"/>
      <c r="D39" s="27"/>
      <c r="E39" s="27"/>
      <c r="F39" s="27"/>
      <c r="G39" s="27"/>
      <c r="H39" s="27"/>
      <c r="I39" s="27"/>
      <c r="J39" s="27"/>
      <c r="K39" s="27"/>
      <c r="L39" s="27"/>
      <c r="M39" s="27"/>
      <c r="N39" s="27"/>
      <c r="O39" s="27"/>
      <c r="P39" s="27"/>
      <c r="Q39" s="27"/>
      <c r="R39" s="27"/>
    </row>
    <row r="40" spans="1:18" x14ac:dyDescent="0.25">
      <c r="A40" s="27"/>
      <c r="B40" s="27"/>
      <c r="C40" s="27"/>
      <c r="D40" s="27"/>
      <c r="E40" s="27"/>
      <c r="F40" s="27"/>
      <c r="G40" s="27"/>
      <c r="H40" s="27"/>
      <c r="I40" s="27"/>
      <c r="J40" s="27"/>
      <c r="K40" s="27"/>
      <c r="L40" s="27"/>
      <c r="M40" s="27"/>
      <c r="N40" s="27"/>
      <c r="O40" s="27"/>
      <c r="P40" s="27"/>
      <c r="Q40" s="27"/>
      <c r="R40" s="27"/>
    </row>
    <row r="41" spans="1:18" x14ac:dyDescent="0.25">
      <c r="A41" s="27"/>
      <c r="B41" s="27"/>
      <c r="C41" s="27"/>
      <c r="D41" s="27"/>
      <c r="E41" s="27"/>
      <c r="F41" s="27"/>
      <c r="G41" s="27"/>
      <c r="H41" s="27"/>
      <c r="I41" s="27"/>
      <c r="J41" s="27"/>
      <c r="K41" s="27"/>
      <c r="L41" s="27"/>
      <c r="M41" s="27"/>
      <c r="N41" s="27"/>
      <c r="O41" s="27"/>
      <c r="P41" s="27"/>
      <c r="Q41" s="27"/>
      <c r="R41" s="27"/>
    </row>
    <row r="42" spans="1:18" x14ac:dyDescent="0.25">
      <c r="A42" s="27"/>
      <c r="B42" s="27"/>
      <c r="C42" s="27"/>
      <c r="D42" s="27"/>
      <c r="E42" s="27"/>
      <c r="F42" s="27"/>
      <c r="G42" s="27"/>
      <c r="H42" s="27"/>
      <c r="I42" s="27"/>
      <c r="J42" s="27"/>
      <c r="K42" s="27"/>
      <c r="L42" s="27"/>
      <c r="M42" s="27"/>
      <c r="N42" s="27"/>
      <c r="O42" s="27"/>
      <c r="P42" s="27"/>
      <c r="Q42" s="27"/>
      <c r="R42" s="27"/>
    </row>
    <row r="43" spans="1:18" x14ac:dyDescent="0.25">
      <c r="A43" s="27"/>
      <c r="B43" s="27"/>
      <c r="C43" s="27"/>
      <c r="D43" s="27"/>
      <c r="E43" s="27"/>
      <c r="F43" s="27"/>
      <c r="G43" s="27"/>
      <c r="H43" s="27"/>
      <c r="I43" s="27"/>
      <c r="J43" s="27"/>
      <c r="K43" s="27"/>
      <c r="L43" s="27"/>
      <c r="M43" s="27"/>
      <c r="N43" s="27"/>
      <c r="O43" s="27"/>
      <c r="P43" s="27"/>
      <c r="Q43" s="27"/>
      <c r="R43" s="27"/>
    </row>
  </sheetData>
  <mergeCells count="1">
    <mergeCell ref="A34:R43"/>
  </mergeCells>
  <pageMargins left="0.45" right="0.45" top="0.5" bottom="0.5" header="0.3" footer="0.3"/>
  <pageSetup scale="50" fitToHeight="0" orientation="landscape" blackAndWhite="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pageSetUpPr fitToPage="1"/>
  </sheetPr>
  <dimension ref="A1:R40"/>
  <sheetViews>
    <sheetView showGridLines="0" zoomScale="85" zoomScaleNormal="85" workbookViewId="0"/>
  </sheetViews>
  <sheetFormatPr defaultRowHeight="15" x14ac:dyDescent="0.25"/>
  <cols>
    <col min="1" max="2" width="2.85546875" style="4" customWidth="1"/>
    <col min="3" max="3" width="10.140625" style="4" customWidth="1"/>
    <col min="4" max="4" width="13" style="4" customWidth="1"/>
    <col min="5" max="5" width="2.85546875" style="4" customWidth="1"/>
    <col min="6" max="18" width="17.140625" style="4" customWidth="1"/>
    <col min="19" max="16384" width="9.140625" style="4"/>
  </cols>
  <sheetData>
    <row r="1" spans="1:18" x14ac:dyDescent="0.25">
      <c r="A1" s="3" t="s">
        <v>0</v>
      </c>
      <c r="R1" s="14" t="str">
        <f>Summary!$R$1</f>
        <v>IDORRPT1</v>
      </c>
    </row>
    <row r="2" spans="1:18" x14ac:dyDescent="0.25">
      <c r="A2" s="3" t="s">
        <v>1</v>
      </c>
      <c r="R2" s="14" t="str">
        <f>Summary!$R$2</f>
        <v>Printed by the authority of the State of Illinois - web only, 1, 10/2026</v>
      </c>
    </row>
    <row r="3" spans="1:18" x14ac:dyDescent="0.25">
      <c r="A3" s="3" t="str">
        <f>IF(ISBLANK(Summary!A3),"",Summary!A3)</f>
        <v>FISCAL YEAR 2027</v>
      </c>
      <c r="R3" s="14" t="str">
        <f>Summary!$R$3</f>
        <v>https://tax.illinois.gov/research/taxstats.html</v>
      </c>
    </row>
    <row r="5" spans="1:18" x14ac:dyDescent="0.25">
      <c r="F5" s="26" t="s">
        <v>48</v>
      </c>
      <c r="G5" s="26"/>
      <c r="H5" s="26"/>
      <c r="I5" s="26"/>
      <c r="J5" s="26"/>
      <c r="K5" s="26"/>
      <c r="L5" s="26"/>
      <c r="M5" s="26"/>
      <c r="N5" s="26"/>
      <c r="O5" s="26"/>
      <c r="P5" s="26"/>
      <c r="Q5" s="26"/>
      <c r="R5" s="26"/>
    </row>
    <row r="6" spans="1:18" x14ac:dyDescent="0.25">
      <c r="F6" s="5">
        <f>IF(ISBLANK(Summary!F6),"",Summary!F6)</f>
        <v>46234</v>
      </c>
      <c r="G6" s="5">
        <f>IF(ISBLANK(Summary!G6),"",Summary!G6)</f>
        <v>46265</v>
      </c>
      <c r="H6" s="5">
        <f>IF(ISBLANK(Summary!H6),"",Summary!H6)</f>
        <v>46295</v>
      </c>
      <c r="I6" s="5" t="str">
        <f>IF(ISBLANK(Summary!I6),"",Summary!I6)</f>
        <v/>
      </c>
      <c r="J6" s="5" t="str">
        <f>IF(ISBLANK(Summary!J6),"",Summary!J6)</f>
        <v/>
      </c>
      <c r="K6" s="5" t="str">
        <f>IF(ISBLANK(Summary!K6),"",Summary!K6)</f>
        <v/>
      </c>
      <c r="L6" s="5" t="str">
        <f>IF(ISBLANK(Summary!L6),"",Summary!L6)</f>
        <v/>
      </c>
      <c r="M6" s="5" t="str">
        <f>IF(ISBLANK(Summary!M6),"",Summary!M6)</f>
        <v/>
      </c>
      <c r="N6" s="5" t="str">
        <f>IF(ISBLANK(Summary!N6),"",Summary!N6)</f>
        <v/>
      </c>
      <c r="O6" s="5" t="str">
        <f>IF(ISBLANK(Summary!O6),"",Summary!O6)</f>
        <v/>
      </c>
      <c r="P6" s="5" t="str">
        <f>IF(ISBLANK(Summary!P6),"",Summary!P6)</f>
        <v/>
      </c>
      <c r="Q6" s="5" t="str">
        <f>IF(ISBLANK(Summary!Q6),"",Summary!Q6)</f>
        <v/>
      </c>
      <c r="R6" s="6" t="s">
        <v>5</v>
      </c>
    </row>
    <row r="8" spans="1:18" x14ac:dyDescent="0.25">
      <c r="A8" s="4" t="s">
        <v>10</v>
      </c>
    </row>
    <row r="9" spans="1:18" x14ac:dyDescent="0.25">
      <c r="B9" s="4" t="s">
        <v>82</v>
      </c>
      <c r="F9" s="1">
        <v>2415.14</v>
      </c>
      <c r="G9" s="1">
        <v>2415.14</v>
      </c>
      <c r="H9" s="1">
        <v>2415.14</v>
      </c>
      <c r="I9" s="1">
        <v>0</v>
      </c>
      <c r="J9" s="1">
        <v>0</v>
      </c>
      <c r="K9" s="1">
        <v>0</v>
      </c>
      <c r="L9" s="1">
        <v>0</v>
      </c>
      <c r="M9" s="1">
        <v>0</v>
      </c>
      <c r="N9" s="1">
        <v>0</v>
      </c>
      <c r="O9" s="1">
        <v>0</v>
      </c>
      <c r="P9" s="1">
        <v>0</v>
      </c>
      <c r="Q9" s="1">
        <v>0</v>
      </c>
      <c r="R9" s="7">
        <f>ROUND(SUM(F9:Q9),2)</f>
        <v>7245.42</v>
      </c>
    </row>
    <row r="10" spans="1:18" x14ac:dyDescent="0.25">
      <c r="B10" s="4" t="s">
        <v>172</v>
      </c>
      <c r="F10" s="2">
        <v>0</v>
      </c>
      <c r="G10" s="2">
        <v>0</v>
      </c>
      <c r="H10" s="2">
        <v>0</v>
      </c>
      <c r="I10" s="2">
        <v>0</v>
      </c>
      <c r="J10" s="2">
        <v>0</v>
      </c>
      <c r="K10" s="2">
        <v>0</v>
      </c>
      <c r="L10" s="2">
        <v>0</v>
      </c>
      <c r="M10" s="2">
        <v>0</v>
      </c>
      <c r="N10" s="2">
        <v>0</v>
      </c>
      <c r="O10" s="2">
        <v>0</v>
      </c>
      <c r="P10" s="2">
        <v>0</v>
      </c>
      <c r="Q10" s="2">
        <v>0</v>
      </c>
      <c r="R10" s="8">
        <f>ROUND(SUM(F10:Q10),2)</f>
        <v>0</v>
      </c>
    </row>
    <row r="11" spans="1:18" x14ac:dyDescent="0.25">
      <c r="F11" s="9">
        <f>ROUND(SUM(F9:F10),2)</f>
        <v>2415.14</v>
      </c>
      <c r="G11" s="9">
        <f t="shared" ref="G11:R11" si="0">ROUND(SUM(G9:G10),2)</f>
        <v>2415.14</v>
      </c>
      <c r="H11" s="9">
        <f t="shared" si="0"/>
        <v>2415.14</v>
      </c>
      <c r="I11" s="9">
        <f t="shared" si="0"/>
        <v>0</v>
      </c>
      <c r="J11" s="9">
        <f t="shared" si="0"/>
        <v>0</v>
      </c>
      <c r="K11" s="9">
        <f t="shared" si="0"/>
        <v>0</v>
      </c>
      <c r="L11" s="9">
        <f t="shared" si="0"/>
        <v>0</v>
      </c>
      <c r="M11" s="9">
        <f t="shared" si="0"/>
        <v>0</v>
      </c>
      <c r="N11" s="9">
        <f t="shared" si="0"/>
        <v>0</v>
      </c>
      <c r="O11" s="9">
        <f t="shared" si="0"/>
        <v>0</v>
      </c>
      <c r="P11" s="9">
        <f t="shared" si="0"/>
        <v>0</v>
      </c>
      <c r="Q11" s="9">
        <f t="shared" si="0"/>
        <v>0</v>
      </c>
      <c r="R11" s="9">
        <f t="shared" si="0"/>
        <v>7245.42</v>
      </c>
    </row>
    <row r="13" spans="1:18" x14ac:dyDescent="0.25">
      <c r="A13" s="4" t="s">
        <v>4</v>
      </c>
    </row>
    <row r="14" spans="1:18" x14ac:dyDescent="0.25">
      <c r="B14" s="4" t="s">
        <v>12</v>
      </c>
    </row>
    <row r="15" spans="1:18" x14ac:dyDescent="0.25">
      <c r="B15" s="4" t="s">
        <v>13</v>
      </c>
    </row>
    <row r="16" spans="1:18" x14ac:dyDescent="0.25">
      <c r="C16" s="4" t="s">
        <v>7</v>
      </c>
      <c r="F16" s="9">
        <v>0</v>
      </c>
      <c r="G16" s="9">
        <v>0</v>
      </c>
      <c r="H16" s="9">
        <v>0</v>
      </c>
      <c r="I16" s="9">
        <v>0</v>
      </c>
      <c r="J16" s="9">
        <v>0</v>
      </c>
      <c r="K16" s="9">
        <v>0</v>
      </c>
      <c r="L16" s="9">
        <v>0</v>
      </c>
      <c r="M16" s="9">
        <v>0</v>
      </c>
      <c r="N16" s="9">
        <v>0</v>
      </c>
      <c r="O16" s="9">
        <v>0</v>
      </c>
      <c r="P16" s="9">
        <v>0</v>
      </c>
      <c r="Q16" s="9">
        <v>0</v>
      </c>
      <c r="R16" s="7">
        <f>IF(ISNA(LOOKUP(2,1/(F6:Q6&lt;&gt;""),F16:Q16)),0,LOOKUP(2,1/(F6:Q6&lt;&gt;""),F16:Q16))</f>
        <v>0</v>
      </c>
    </row>
    <row r="17" spans="1:18" x14ac:dyDescent="0.25">
      <c r="C17" s="4" t="s">
        <v>8</v>
      </c>
      <c r="F17" s="2">
        <v>0</v>
      </c>
      <c r="G17" s="2">
        <f>IF(G6="",0,F16)</f>
        <v>0</v>
      </c>
      <c r="H17" s="2">
        <f t="shared" ref="H17:Q17" si="1">IF(H6="",0,G16)</f>
        <v>0</v>
      </c>
      <c r="I17" s="2">
        <f t="shared" si="1"/>
        <v>0</v>
      </c>
      <c r="J17" s="2">
        <f t="shared" si="1"/>
        <v>0</v>
      </c>
      <c r="K17" s="2">
        <f t="shared" si="1"/>
        <v>0</v>
      </c>
      <c r="L17" s="2">
        <f t="shared" si="1"/>
        <v>0</v>
      </c>
      <c r="M17" s="2">
        <f t="shared" si="1"/>
        <v>0</v>
      </c>
      <c r="N17" s="2">
        <f t="shared" si="1"/>
        <v>0</v>
      </c>
      <c r="O17" s="2">
        <f t="shared" si="1"/>
        <v>0</v>
      </c>
      <c r="P17" s="2">
        <f t="shared" si="1"/>
        <v>0</v>
      </c>
      <c r="Q17" s="2">
        <f t="shared" si="1"/>
        <v>0</v>
      </c>
      <c r="R17" s="8">
        <f>F17</f>
        <v>0</v>
      </c>
    </row>
    <row r="18" spans="1:18" x14ac:dyDescent="0.25">
      <c r="C18" s="4" t="s">
        <v>9</v>
      </c>
      <c r="F18" s="7">
        <f>ROUND(F16-F17,2)</f>
        <v>0</v>
      </c>
      <c r="G18" s="7">
        <f t="shared" ref="G18:R18" si="2">ROUND(G16-G17,2)</f>
        <v>0</v>
      </c>
      <c r="H18" s="7">
        <f t="shared" si="2"/>
        <v>0</v>
      </c>
      <c r="I18" s="7">
        <f t="shared" si="2"/>
        <v>0</v>
      </c>
      <c r="J18" s="7">
        <f t="shared" si="2"/>
        <v>0</v>
      </c>
      <c r="K18" s="7">
        <f t="shared" si="2"/>
        <v>0</v>
      </c>
      <c r="L18" s="7">
        <f t="shared" si="2"/>
        <v>0</v>
      </c>
      <c r="M18" s="7">
        <f t="shared" si="2"/>
        <v>0</v>
      </c>
      <c r="N18" s="7">
        <f t="shared" si="2"/>
        <v>0</v>
      </c>
      <c r="O18" s="7">
        <f t="shared" si="2"/>
        <v>0</v>
      </c>
      <c r="P18" s="7">
        <f t="shared" si="2"/>
        <v>0</v>
      </c>
      <c r="Q18" s="7">
        <f t="shared" si="2"/>
        <v>0</v>
      </c>
      <c r="R18" s="7">
        <f t="shared" si="2"/>
        <v>0</v>
      </c>
    </row>
    <row r="20" spans="1:18" x14ac:dyDescent="0.25">
      <c r="A20" s="4" t="s">
        <v>11</v>
      </c>
    </row>
    <row r="21" spans="1:18" x14ac:dyDescent="0.25">
      <c r="B21" s="6"/>
      <c r="C21" s="6" t="s">
        <v>3</v>
      </c>
      <c r="D21" s="6" t="s">
        <v>2</v>
      </c>
    </row>
    <row r="22" spans="1:18" x14ac:dyDescent="0.25">
      <c r="C22" s="11" t="s">
        <v>351</v>
      </c>
      <c r="D22" s="11" t="s">
        <v>352</v>
      </c>
      <c r="F22" s="1">
        <v>2366.84</v>
      </c>
      <c r="G22" s="1">
        <v>2366.84</v>
      </c>
      <c r="H22" s="1">
        <v>2366.84</v>
      </c>
      <c r="I22" s="1">
        <v>0</v>
      </c>
      <c r="J22" s="1">
        <v>0</v>
      </c>
      <c r="K22" s="1">
        <v>0</v>
      </c>
      <c r="L22" s="1">
        <v>0</v>
      </c>
      <c r="M22" s="1">
        <v>0</v>
      </c>
      <c r="N22" s="1">
        <v>0</v>
      </c>
      <c r="O22" s="1">
        <v>0</v>
      </c>
      <c r="P22" s="1">
        <v>0</v>
      </c>
      <c r="Q22" s="1">
        <v>0</v>
      </c>
      <c r="R22" s="7">
        <f>ROUND(SUM(F22:Q22),2)</f>
        <v>7100.52</v>
      </c>
    </row>
    <row r="23" spans="1:18" x14ac:dyDescent="0.25">
      <c r="C23" s="11" t="s">
        <v>353</v>
      </c>
      <c r="D23" s="11" t="s">
        <v>216</v>
      </c>
      <c r="F23" s="2">
        <v>48.3</v>
      </c>
      <c r="G23" s="2">
        <v>48.3</v>
      </c>
      <c r="H23" s="2">
        <v>48.3</v>
      </c>
      <c r="I23" s="2">
        <v>0</v>
      </c>
      <c r="J23" s="2">
        <v>0</v>
      </c>
      <c r="K23" s="2">
        <v>0</v>
      </c>
      <c r="L23" s="2">
        <v>0</v>
      </c>
      <c r="M23" s="2">
        <v>0</v>
      </c>
      <c r="N23" s="2">
        <v>0</v>
      </c>
      <c r="O23" s="2">
        <v>0</v>
      </c>
      <c r="P23" s="2">
        <v>0</v>
      </c>
      <c r="Q23" s="2">
        <v>0</v>
      </c>
      <c r="R23" s="8">
        <f>ROUND(SUM(F23:Q23),2)</f>
        <v>144.9</v>
      </c>
    </row>
    <row r="24" spans="1:18" x14ac:dyDescent="0.25">
      <c r="F24" s="7">
        <f>ROUND(SUM(F22:F23),2)</f>
        <v>2415.14</v>
      </c>
      <c r="G24" s="7">
        <f t="shared" ref="G24:R24" si="3">ROUND(SUM(G22:G23),2)</f>
        <v>2415.14</v>
      </c>
      <c r="H24" s="7">
        <f t="shared" si="3"/>
        <v>2415.14</v>
      </c>
      <c r="I24" s="7">
        <f t="shared" si="3"/>
        <v>0</v>
      </c>
      <c r="J24" s="7">
        <f t="shared" si="3"/>
        <v>0</v>
      </c>
      <c r="K24" s="7">
        <f t="shared" si="3"/>
        <v>0</v>
      </c>
      <c r="L24" s="7">
        <f t="shared" si="3"/>
        <v>0</v>
      </c>
      <c r="M24" s="7">
        <f t="shared" si="3"/>
        <v>0</v>
      </c>
      <c r="N24" s="7">
        <f t="shared" si="3"/>
        <v>0</v>
      </c>
      <c r="O24" s="7">
        <f t="shared" si="3"/>
        <v>0</v>
      </c>
      <c r="P24" s="7">
        <f t="shared" si="3"/>
        <v>0</v>
      </c>
      <c r="Q24" s="7">
        <f t="shared" si="3"/>
        <v>0</v>
      </c>
      <c r="R24" s="7">
        <f t="shared" si="3"/>
        <v>7245.42</v>
      </c>
    </row>
    <row r="27" spans="1:18" ht="15.75" thickBot="1" x14ac:dyDescent="0.3">
      <c r="A27" s="4" t="s">
        <v>6</v>
      </c>
      <c r="F27" s="10">
        <f t="shared" ref="F27:R27" si="4">ROUND(F11-F18-F24,2)</f>
        <v>0</v>
      </c>
      <c r="G27" s="10">
        <f t="shared" si="4"/>
        <v>0</v>
      </c>
      <c r="H27" s="10">
        <f t="shared" si="4"/>
        <v>0</v>
      </c>
      <c r="I27" s="10">
        <f t="shared" si="4"/>
        <v>0</v>
      </c>
      <c r="J27" s="10">
        <f t="shared" si="4"/>
        <v>0</v>
      </c>
      <c r="K27" s="10">
        <f t="shared" si="4"/>
        <v>0</v>
      </c>
      <c r="L27" s="10">
        <f t="shared" si="4"/>
        <v>0</v>
      </c>
      <c r="M27" s="10">
        <f t="shared" si="4"/>
        <v>0</v>
      </c>
      <c r="N27" s="10">
        <f t="shared" si="4"/>
        <v>0</v>
      </c>
      <c r="O27" s="10">
        <f t="shared" si="4"/>
        <v>0</v>
      </c>
      <c r="P27" s="10">
        <f t="shared" si="4"/>
        <v>0</v>
      </c>
      <c r="Q27" s="10">
        <f t="shared" si="4"/>
        <v>0</v>
      </c>
      <c r="R27" s="10">
        <f t="shared" si="4"/>
        <v>0</v>
      </c>
    </row>
    <row r="28" spans="1:18" ht="15.75" thickTop="1" x14ac:dyDescent="0.25"/>
    <row r="30" spans="1:18" x14ac:dyDescent="0.25">
      <c r="A30" s="4" t="s">
        <v>57</v>
      </c>
    </row>
    <row r="31" spans="1:18" ht="15" customHeight="1" x14ac:dyDescent="0.25">
      <c r="A31" s="27" t="s">
        <v>72</v>
      </c>
      <c r="B31" s="27"/>
      <c r="C31" s="27"/>
      <c r="D31" s="27"/>
      <c r="E31" s="27"/>
      <c r="F31" s="27"/>
      <c r="G31" s="27"/>
      <c r="H31" s="27"/>
      <c r="I31" s="27"/>
      <c r="J31" s="27"/>
      <c r="K31" s="27"/>
      <c r="L31" s="27"/>
      <c r="M31" s="27"/>
      <c r="N31" s="27"/>
      <c r="O31" s="27"/>
      <c r="P31" s="27"/>
      <c r="Q31" s="27"/>
      <c r="R31" s="27"/>
    </row>
    <row r="32" spans="1:18" x14ac:dyDescent="0.25">
      <c r="A32" s="27"/>
      <c r="B32" s="27"/>
      <c r="C32" s="27"/>
      <c r="D32" s="27"/>
      <c r="E32" s="27"/>
      <c r="F32" s="27"/>
      <c r="G32" s="27"/>
      <c r="H32" s="27"/>
      <c r="I32" s="27"/>
      <c r="J32" s="27"/>
      <c r="K32" s="27"/>
      <c r="L32" s="27"/>
      <c r="M32" s="27"/>
      <c r="N32" s="27"/>
      <c r="O32" s="27"/>
      <c r="P32" s="27"/>
      <c r="Q32" s="27"/>
      <c r="R32" s="27"/>
    </row>
    <row r="33" spans="1:18" x14ac:dyDescent="0.25">
      <c r="A33" s="27"/>
      <c r="B33" s="27"/>
      <c r="C33" s="27"/>
      <c r="D33" s="27"/>
      <c r="E33" s="27"/>
      <c r="F33" s="27"/>
      <c r="G33" s="27"/>
      <c r="H33" s="27"/>
      <c r="I33" s="27"/>
      <c r="J33" s="27"/>
      <c r="K33" s="27"/>
      <c r="L33" s="27"/>
      <c r="M33" s="27"/>
      <c r="N33" s="27"/>
      <c r="O33" s="27"/>
      <c r="P33" s="27"/>
      <c r="Q33" s="27"/>
      <c r="R33" s="27"/>
    </row>
    <row r="34" spans="1:18" x14ac:dyDescent="0.25">
      <c r="A34" s="27"/>
      <c r="B34" s="27"/>
      <c r="C34" s="27"/>
      <c r="D34" s="27"/>
      <c r="E34" s="27"/>
      <c r="F34" s="27"/>
      <c r="G34" s="27"/>
      <c r="H34" s="27"/>
      <c r="I34" s="27"/>
      <c r="J34" s="27"/>
      <c r="K34" s="27"/>
      <c r="L34" s="27"/>
      <c r="M34" s="27"/>
      <c r="N34" s="27"/>
      <c r="O34" s="27"/>
      <c r="P34" s="27"/>
      <c r="Q34" s="27"/>
      <c r="R34" s="27"/>
    </row>
    <row r="35" spans="1:18" x14ac:dyDescent="0.25">
      <c r="A35" s="27"/>
      <c r="B35" s="27"/>
      <c r="C35" s="27"/>
      <c r="D35" s="27"/>
      <c r="E35" s="27"/>
      <c r="F35" s="27"/>
      <c r="G35" s="27"/>
      <c r="H35" s="27"/>
      <c r="I35" s="27"/>
      <c r="J35" s="27"/>
      <c r="K35" s="27"/>
      <c r="L35" s="27"/>
      <c r="M35" s="27"/>
      <c r="N35" s="27"/>
      <c r="O35" s="27"/>
      <c r="P35" s="27"/>
      <c r="Q35" s="27"/>
      <c r="R35" s="27"/>
    </row>
    <row r="36" spans="1:18" x14ac:dyDescent="0.25">
      <c r="A36" s="27"/>
      <c r="B36" s="27"/>
      <c r="C36" s="27"/>
      <c r="D36" s="27"/>
      <c r="E36" s="27"/>
      <c r="F36" s="27"/>
      <c r="G36" s="27"/>
      <c r="H36" s="27"/>
      <c r="I36" s="27"/>
      <c r="J36" s="27"/>
      <c r="K36" s="27"/>
      <c r="L36" s="27"/>
      <c r="M36" s="27"/>
      <c r="N36" s="27"/>
      <c r="O36" s="27"/>
      <c r="P36" s="27"/>
      <c r="Q36" s="27"/>
      <c r="R36" s="27"/>
    </row>
    <row r="37" spans="1:18" x14ac:dyDescent="0.25">
      <c r="A37" s="27"/>
      <c r="B37" s="27"/>
      <c r="C37" s="27"/>
      <c r="D37" s="27"/>
      <c r="E37" s="27"/>
      <c r="F37" s="27"/>
      <c r="G37" s="27"/>
      <c r="H37" s="27"/>
      <c r="I37" s="27"/>
      <c r="J37" s="27"/>
      <c r="K37" s="27"/>
      <c r="L37" s="27"/>
      <c r="M37" s="27"/>
      <c r="N37" s="27"/>
      <c r="O37" s="27"/>
      <c r="P37" s="27"/>
      <c r="Q37" s="27"/>
      <c r="R37" s="27"/>
    </row>
    <row r="38" spans="1:18" x14ac:dyDescent="0.25">
      <c r="A38" s="27"/>
      <c r="B38" s="27"/>
      <c r="C38" s="27"/>
      <c r="D38" s="27"/>
      <c r="E38" s="27"/>
      <c r="F38" s="27"/>
      <c r="G38" s="27"/>
      <c r="H38" s="27"/>
      <c r="I38" s="27"/>
      <c r="J38" s="27"/>
      <c r="K38" s="27"/>
      <c r="L38" s="27"/>
      <c r="M38" s="27"/>
      <c r="N38" s="27"/>
      <c r="O38" s="27"/>
      <c r="P38" s="27"/>
      <c r="Q38" s="27"/>
      <c r="R38" s="27"/>
    </row>
    <row r="39" spans="1:18" x14ac:dyDescent="0.25">
      <c r="A39" s="27"/>
      <c r="B39" s="27"/>
      <c r="C39" s="27"/>
      <c r="D39" s="27"/>
      <c r="E39" s="27"/>
      <c r="F39" s="27"/>
      <c r="G39" s="27"/>
      <c r="H39" s="27"/>
      <c r="I39" s="27"/>
      <c r="J39" s="27"/>
      <c r="K39" s="27"/>
      <c r="L39" s="27"/>
      <c r="M39" s="27"/>
      <c r="N39" s="27"/>
      <c r="O39" s="27"/>
      <c r="P39" s="27"/>
      <c r="Q39" s="27"/>
      <c r="R39" s="27"/>
    </row>
    <row r="40" spans="1:18" x14ac:dyDescent="0.25">
      <c r="A40" s="27"/>
      <c r="B40" s="27"/>
      <c r="C40" s="27"/>
      <c r="D40" s="27"/>
      <c r="E40" s="27"/>
      <c r="F40" s="27"/>
      <c r="G40" s="27"/>
      <c r="H40" s="27"/>
      <c r="I40" s="27"/>
      <c r="J40" s="27"/>
      <c r="K40" s="27"/>
      <c r="L40" s="27"/>
      <c r="M40" s="27"/>
      <c r="N40" s="27"/>
      <c r="O40" s="27"/>
      <c r="P40" s="27"/>
      <c r="Q40" s="27"/>
      <c r="R40" s="27"/>
    </row>
  </sheetData>
  <mergeCells count="1">
    <mergeCell ref="A31:R40"/>
  </mergeCells>
  <pageMargins left="0.45" right="0.45" top="0.5" bottom="0.5" header="0.3" footer="0.3"/>
  <pageSetup scale="50" fitToHeight="0" orientation="landscape" blackAndWhite="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pageSetUpPr fitToPage="1"/>
  </sheetPr>
  <dimension ref="A1:R58"/>
  <sheetViews>
    <sheetView showGridLines="0" zoomScale="85" zoomScaleNormal="85" workbookViewId="0"/>
  </sheetViews>
  <sheetFormatPr defaultRowHeight="15" x14ac:dyDescent="0.25"/>
  <cols>
    <col min="1" max="2" width="2.85546875" style="4" customWidth="1"/>
    <col min="3" max="3" width="10.140625" style="4" customWidth="1"/>
    <col min="4" max="4" width="13" style="4" customWidth="1"/>
    <col min="5" max="5" width="2.85546875" style="4" customWidth="1"/>
    <col min="6" max="18" width="17.140625" style="4" customWidth="1"/>
    <col min="19" max="16384" width="9.140625" style="4"/>
  </cols>
  <sheetData>
    <row r="1" spans="1:18" x14ac:dyDescent="0.25">
      <c r="A1" s="3" t="s">
        <v>0</v>
      </c>
      <c r="R1" s="14" t="str">
        <f>Summary!$R$1</f>
        <v>IDORRPT1</v>
      </c>
    </row>
    <row r="2" spans="1:18" x14ac:dyDescent="0.25">
      <c r="A2" s="3" t="s">
        <v>1</v>
      </c>
      <c r="R2" s="14" t="str">
        <f>Summary!$R$2</f>
        <v>Printed by the authority of the State of Illinois - web only, 1, 10/2026</v>
      </c>
    </row>
    <row r="3" spans="1:18" x14ac:dyDescent="0.25">
      <c r="A3" s="3" t="str">
        <f>IF(ISBLANK(Summary!A3),"",Summary!A3)</f>
        <v>FISCAL YEAR 2027</v>
      </c>
      <c r="R3" s="14" t="str">
        <f>Summary!$R$3</f>
        <v>https://tax.illinois.gov/research/taxstats.html</v>
      </c>
    </row>
    <row r="5" spans="1:18" x14ac:dyDescent="0.25">
      <c r="F5" s="26" t="s">
        <v>69</v>
      </c>
      <c r="G5" s="26"/>
      <c r="H5" s="26"/>
      <c r="I5" s="26"/>
      <c r="J5" s="26"/>
      <c r="K5" s="26"/>
      <c r="L5" s="26"/>
      <c r="M5" s="26"/>
      <c r="N5" s="26"/>
      <c r="O5" s="26"/>
      <c r="P5" s="26"/>
      <c r="Q5" s="26"/>
      <c r="R5" s="26"/>
    </row>
    <row r="6" spans="1:18" x14ac:dyDescent="0.25">
      <c r="F6" s="5">
        <f>IF(ISBLANK(Summary!F6),"",Summary!F6)</f>
        <v>46234</v>
      </c>
      <c r="G6" s="5">
        <f>IF(ISBLANK(Summary!G6),"",Summary!G6)</f>
        <v>46265</v>
      </c>
      <c r="H6" s="5">
        <f>IF(ISBLANK(Summary!H6),"",Summary!H6)</f>
        <v>46295</v>
      </c>
      <c r="I6" s="5" t="str">
        <f>IF(ISBLANK(Summary!I6),"",Summary!I6)</f>
        <v/>
      </c>
      <c r="J6" s="5" t="str">
        <f>IF(ISBLANK(Summary!J6),"",Summary!J6)</f>
        <v/>
      </c>
      <c r="K6" s="5" t="str">
        <f>IF(ISBLANK(Summary!K6),"",Summary!K6)</f>
        <v/>
      </c>
      <c r="L6" s="5" t="str">
        <f>IF(ISBLANK(Summary!L6),"",Summary!L6)</f>
        <v/>
      </c>
      <c r="M6" s="5" t="str">
        <f>IF(ISBLANK(Summary!M6),"",Summary!M6)</f>
        <v/>
      </c>
      <c r="N6" s="5" t="str">
        <f>IF(ISBLANK(Summary!N6),"",Summary!N6)</f>
        <v/>
      </c>
      <c r="O6" s="5" t="str">
        <f>IF(ISBLANK(Summary!O6),"",Summary!O6)</f>
        <v/>
      </c>
      <c r="P6" s="5" t="str">
        <f>IF(ISBLANK(Summary!P6),"",Summary!P6)</f>
        <v/>
      </c>
      <c r="Q6" s="5" t="str">
        <f>IF(ISBLANK(Summary!Q6),"",Summary!Q6)</f>
        <v/>
      </c>
      <c r="R6" s="6" t="s">
        <v>5</v>
      </c>
    </row>
    <row r="8" spans="1:18" x14ac:dyDescent="0.25">
      <c r="A8" s="4" t="s">
        <v>10</v>
      </c>
    </row>
    <row r="9" spans="1:18" x14ac:dyDescent="0.25">
      <c r="B9" s="4" t="s">
        <v>82</v>
      </c>
      <c r="F9" s="1">
        <v>355235.88</v>
      </c>
      <c r="G9" s="1">
        <v>242829.2</v>
      </c>
      <c r="H9" s="1">
        <v>259876.48000000001</v>
      </c>
      <c r="I9" s="1">
        <v>0</v>
      </c>
      <c r="J9" s="1">
        <v>0</v>
      </c>
      <c r="K9" s="1">
        <v>0</v>
      </c>
      <c r="L9" s="1">
        <v>0</v>
      </c>
      <c r="M9" s="1">
        <v>0</v>
      </c>
      <c r="N9" s="1">
        <v>0</v>
      </c>
      <c r="O9" s="1">
        <v>0</v>
      </c>
      <c r="P9" s="1">
        <v>0</v>
      </c>
      <c r="Q9" s="1">
        <v>0</v>
      </c>
      <c r="R9" s="7">
        <f>ROUND(SUM(F9:Q9),2)</f>
        <v>857941.56</v>
      </c>
    </row>
    <row r="10" spans="1:18" x14ac:dyDescent="0.25">
      <c r="B10" s="4" t="s">
        <v>173</v>
      </c>
      <c r="F10" s="1">
        <v>2970191.78</v>
      </c>
      <c r="G10" s="1">
        <v>3000042.6</v>
      </c>
      <c r="H10" s="1">
        <v>2450540.6800000002</v>
      </c>
      <c r="I10" s="1">
        <v>0</v>
      </c>
      <c r="J10" s="1">
        <v>0</v>
      </c>
      <c r="K10" s="1">
        <v>0</v>
      </c>
      <c r="L10" s="1">
        <v>0</v>
      </c>
      <c r="M10" s="1">
        <v>0</v>
      </c>
      <c r="N10" s="1">
        <v>0</v>
      </c>
      <c r="O10" s="1">
        <v>0</v>
      </c>
      <c r="P10" s="1">
        <v>0</v>
      </c>
      <c r="Q10" s="1">
        <v>0</v>
      </c>
      <c r="R10" s="7">
        <f>ROUND(SUM(F10:Q10),2)</f>
        <v>8420775.0600000005</v>
      </c>
    </row>
    <row r="11" spans="1:18" x14ac:dyDescent="0.25">
      <c r="B11" s="4" t="s">
        <v>174</v>
      </c>
      <c r="F11" s="2">
        <v>42425455.450000003</v>
      </c>
      <c r="G11" s="2">
        <v>39542418.530000001</v>
      </c>
      <c r="H11" s="2">
        <v>36477694.240000002</v>
      </c>
      <c r="I11" s="2">
        <v>0</v>
      </c>
      <c r="J11" s="2">
        <v>0</v>
      </c>
      <c r="K11" s="2">
        <v>0</v>
      </c>
      <c r="L11" s="2">
        <v>0</v>
      </c>
      <c r="M11" s="2">
        <v>0</v>
      </c>
      <c r="N11" s="2">
        <v>0</v>
      </c>
      <c r="O11" s="2">
        <v>0</v>
      </c>
      <c r="P11" s="2">
        <v>0</v>
      </c>
      <c r="Q11" s="2">
        <v>0</v>
      </c>
      <c r="R11" s="8">
        <f>ROUND(SUM(F11:Q11),2)</f>
        <v>118445568.22</v>
      </c>
    </row>
    <row r="12" spans="1:18" x14ac:dyDescent="0.25">
      <c r="F12" s="9">
        <f>ROUND(SUM(F9:F11),2)</f>
        <v>45750883.109999999</v>
      </c>
      <c r="G12" s="9">
        <f t="shared" ref="G12:R12" si="0">ROUND(SUM(G9:G11),2)</f>
        <v>42785290.329999998</v>
      </c>
      <c r="H12" s="9">
        <f t="shared" si="0"/>
        <v>39188111.399999999</v>
      </c>
      <c r="I12" s="9">
        <f t="shared" si="0"/>
        <v>0</v>
      </c>
      <c r="J12" s="9">
        <f t="shared" si="0"/>
        <v>0</v>
      </c>
      <c r="K12" s="9">
        <f t="shared" si="0"/>
        <v>0</v>
      </c>
      <c r="L12" s="9">
        <f t="shared" si="0"/>
        <v>0</v>
      </c>
      <c r="M12" s="9">
        <f t="shared" si="0"/>
        <v>0</v>
      </c>
      <c r="N12" s="9">
        <f t="shared" si="0"/>
        <v>0</v>
      </c>
      <c r="O12" s="9">
        <f t="shared" si="0"/>
        <v>0</v>
      </c>
      <c r="P12" s="9">
        <f t="shared" si="0"/>
        <v>0</v>
      </c>
      <c r="Q12" s="9">
        <f t="shared" si="0"/>
        <v>0</v>
      </c>
      <c r="R12" s="9">
        <f t="shared" si="0"/>
        <v>127724284.84</v>
      </c>
    </row>
    <row r="14" spans="1:18" x14ac:dyDescent="0.25">
      <c r="A14" s="4" t="s">
        <v>4</v>
      </c>
    </row>
    <row r="15" spans="1:18" x14ac:dyDescent="0.25">
      <c r="B15" s="4" t="s">
        <v>12</v>
      </c>
    </row>
    <row r="16" spans="1:18" x14ac:dyDescent="0.25">
      <c r="B16" s="4" t="s">
        <v>13</v>
      </c>
    </row>
    <row r="17" spans="1:18" x14ac:dyDescent="0.25">
      <c r="C17" s="4" t="s">
        <v>7</v>
      </c>
      <c r="F17" s="9">
        <v>5527856.7300000004</v>
      </c>
      <c r="G17" s="9">
        <v>5791518.1100000003</v>
      </c>
      <c r="H17" s="9">
        <v>5708600.5899999999</v>
      </c>
      <c r="I17" s="9">
        <v>0</v>
      </c>
      <c r="J17" s="9">
        <v>0</v>
      </c>
      <c r="K17" s="9">
        <v>0</v>
      </c>
      <c r="L17" s="9">
        <v>0</v>
      </c>
      <c r="M17" s="9">
        <v>0</v>
      </c>
      <c r="N17" s="9">
        <v>0</v>
      </c>
      <c r="O17" s="9">
        <v>0</v>
      </c>
      <c r="P17" s="9">
        <v>0</v>
      </c>
      <c r="Q17" s="9">
        <v>0</v>
      </c>
      <c r="R17" s="7">
        <f>IF(ISNA(LOOKUP(2,1/(F6:Q6&lt;&gt;""),F17:Q17)),0,LOOKUP(2,1/(F6:Q6&lt;&gt;""),F17:Q17))</f>
        <v>5708600.5899999999</v>
      </c>
    </row>
    <row r="18" spans="1:18" x14ac:dyDescent="0.25">
      <c r="C18" s="4" t="s">
        <v>8</v>
      </c>
      <c r="F18" s="2">
        <v>4195174.42</v>
      </c>
      <c r="G18" s="2">
        <f>IF(G6="",0,F17)</f>
        <v>5527856.7300000004</v>
      </c>
      <c r="H18" s="2">
        <f t="shared" ref="H18:Q18" si="1">IF(H6="",0,G17)</f>
        <v>5791518.1100000003</v>
      </c>
      <c r="I18" s="2">
        <f t="shared" si="1"/>
        <v>0</v>
      </c>
      <c r="J18" s="2">
        <f t="shared" si="1"/>
        <v>0</v>
      </c>
      <c r="K18" s="2">
        <f t="shared" si="1"/>
        <v>0</v>
      </c>
      <c r="L18" s="2">
        <f t="shared" si="1"/>
        <v>0</v>
      </c>
      <c r="M18" s="2">
        <f t="shared" si="1"/>
        <v>0</v>
      </c>
      <c r="N18" s="2">
        <f t="shared" si="1"/>
        <v>0</v>
      </c>
      <c r="O18" s="2">
        <f t="shared" si="1"/>
        <v>0</v>
      </c>
      <c r="P18" s="2">
        <f t="shared" si="1"/>
        <v>0</v>
      </c>
      <c r="Q18" s="2">
        <f t="shared" si="1"/>
        <v>0</v>
      </c>
      <c r="R18" s="8">
        <f>F18</f>
        <v>4195174.42</v>
      </c>
    </row>
    <row r="19" spans="1:18" x14ac:dyDescent="0.25">
      <c r="C19" s="4" t="s">
        <v>9</v>
      </c>
      <c r="F19" s="7">
        <f>ROUND(F17-F18,2)</f>
        <v>1332682.31</v>
      </c>
      <c r="G19" s="7">
        <f t="shared" ref="G19:R19" si="2">ROUND(G17-G18,2)</f>
        <v>263661.38</v>
      </c>
      <c r="H19" s="7">
        <f t="shared" si="2"/>
        <v>-82917.52</v>
      </c>
      <c r="I19" s="7">
        <f t="shared" si="2"/>
        <v>0</v>
      </c>
      <c r="J19" s="7">
        <f t="shared" si="2"/>
        <v>0</v>
      </c>
      <c r="K19" s="7">
        <f t="shared" si="2"/>
        <v>0</v>
      </c>
      <c r="L19" s="7">
        <f t="shared" si="2"/>
        <v>0</v>
      </c>
      <c r="M19" s="7">
        <f t="shared" si="2"/>
        <v>0</v>
      </c>
      <c r="N19" s="7">
        <f t="shared" si="2"/>
        <v>0</v>
      </c>
      <c r="O19" s="7">
        <f t="shared" si="2"/>
        <v>0</v>
      </c>
      <c r="P19" s="7">
        <f t="shared" si="2"/>
        <v>0</v>
      </c>
      <c r="Q19" s="7">
        <f t="shared" si="2"/>
        <v>0</v>
      </c>
      <c r="R19" s="7">
        <f t="shared" si="2"/>
        <v>1513426.17</v>
      </c>
    </row>
    <row r="21" spans="1:18" x14ac:dyDescent="0.25">
      <c r="A21" s="4" t="s">
        <v>11</v>
      </c>
    </row>
    <row r="22" spans="1:18" x14ac:dyDescent="0.25">
      <c r="B22" s="6"/>
      <c r="C22" s="6" t="s">
        <v>3</v>
      </c>
      <c r="D22" s="6" t="s">
        <v>2</v>
      </c>
    </row>
    <row r="23" spans="1:18" x14ac:dyDescent="0.25">
      <c r="C23" s="11" t="s">
        <v>177</v>
      </c>
      <c r="D23" s="11" t="s">
        <v>178</v>
      </c>
      <c r="F23" s="1">
        <v>38168.269999999997</v>
      </c>
      <c r="G23" s="1">
        <v>35894.660000000003</v>
      </c>
      <c r="H23" s="1">
        <v>32537.46</v>
      </c>
      <c r="I23" s="1">
        <v>0</v>
      </c>
      <c r="J23" s="1">
        <v>0</v>
      </c>
      <c r="K23" s="1">
        <v>0</v>
      </c>
      <c r="L23" s="1">
        <v>0</v>
      </c>
      <c r="M23" s="1">
        <v>0</v>
      </c>
      <c r="N23" s="1">
        <v>0</v>
      </c>
      <c r="O23" s="1">
        <v>0</v>
      </c>
      <c r="P23" s="1">
        <v>0</v>
      </c>
      <c r="Q23" s="1">
        <v>0</v>
      </c>
      <c r="R23" s="7">
        <f>ROUND(SUM(F23:Q23),2)</f>
        <v>106600.39</v>
      </c>
    </row>
    <row r="24" spans="1:18" x14ac:dyDescent="0.25">
      <c r="C24" s="11" t="s">
        <v>179</v>
      </c>
      <c r="D24" s="11" t="s">
        <v>180</v>
      </c>
      <c r="F24" s="1">
        <v>705543.31</v>
      </c>
      <c r="G24" s="1">
        <v>674211.21</v>
      </c>
      <c r="H24" s="1">
        <v>625838.69999999995</v>
      </c>
      <c r="I24" s="1">
        <v>0</v>
      </c>
      <c r="J24" s="1">
        <v>0</v>
      </c>
      <c r="K24" s="1">
        <v>0</v>
      </c>
      <c r="L24" s="1">
        <v>0</v>
      </c>
      <c r="M24" s="1">
        <v>0</v>
      </c>
      <c r="N24" s="1">
        <v>0</v>
      </c>
      <c r="O24" s="1">
        <v>0</v>
      </c>
      <c r="P24" s="1">
        <v>0</v>
      </c>
      <c r="Q24" s="1">
        <v>0</v>
      </c>
      <c r="R24" s="7">
        <f>ROUND(SUM(F24:Q24),2)</f>
        <v>2005593.22</v>
      </c>
    </row>
    <row r="25" spans="1:18" x14ac:dyDescent="0.25">
      <c r="C25" s="11" t="s">
        <v>181</v>
      </c>
      <c r="D25" s="11" t="s">
        <v>182</v>
      </c>
      <c r="F25" s="1">
        <v>1146003</v>
      </c>
      <c r="G25" s="1">
        <v>1093430.3500000001</v>
      </c>
      <c r="H25" s="1">
        <v>985993.1</v>
      </c>
      <c r="I25" s="1">
        <v>0</v>
      </c>
      <c r="J25" s="1">
        <v>0</v>
      </c>
      <c r="K25" s="1">
        <v>0</v>
      </c>
      <c r="L25" s="1">
        <v>0</v>
      </c>
      <c r="M25" s="1">
        <v>0</v>
      </c>
      <c r="N25" s="1">
        <v>0</v>
      </c>
      <c r="O25" s="1">
        <v>0</v>
      </c>
      <c r="P25" s="1">
        <v>0</v>
      </c>
      <c r="Q25" s="1">
        <v>0</v>
      </c>
      <c r="R25" s="7">
        <f t="shared" ref="R25:R38" si="3">ROUND(SUM(F25:Q25),2)</f>
        <v>3225426.45</v>
      </c>
    </row>
    <row r="26" spans="1:18" x14ac:dyDescent="0.25">
      <c r="C26" s="11" t="s">
        <v>185</v>
      </c>
      <c r="D26" s="11" t="s">
        <v>186</v>
      </c>
      <c r="F26" s="1">
        <v>667486.89</v>
      </c>
      <c r="G26" s="1">
        <v>649052.11</v>
      </c>
      <c r="H26" s="1">
        <v>602511.13</v>
      </c>
      <c r="I26" s="1">
        <v>0</v>
      </c>
      <c r="J26" s="1">
        <v>0</v>
      </c>
      <c r="K26" s="1">
        <v>0</v>
      </c>
      <c r="L26" s="1">
        <v>0</v>
      </c>
      <c r="M26" s="1">
        <v>0</v>
      </c>
      <c r="N26" s="1">
        <v>0</v>
      </c>
      <c r="O26" s="1">
        <v>0</v>
      </c>
      <c r="P26" s="1">
        <v>0</v>
      </c>
      <c r="Q26" s="1">
        <v>0</v>
      </c>
      <c r="R26" s="7">
        <f t="shared" si="3"/>
        <v>1919050.13</v>
      </c>
    </row>
    <row r="27" spans="1:18" x14ac:dyDescent="0.25">
      <c r="C27" s="11" t="s">
        <v>187</v>
      </c>
      <c r="D27" s="11" t="s">
        <v>188</v>
      </c>
      <c r="F27" s="1">
        <v>317276.78000000003</v>
      </c>
      <c r="G27" s="1">
        <v>312890.53999999998</v>
      </c>
      <c r="H27" s="1">
        <v>298100.90000000002</v>
      </c>
      <c r="I27" s="1">
        <v>0</v>
      </c>
      <c r="J27" s="1">
        <v>0</v>
      </c>
      <c r="K27" s="1">
        <v>0</v>
      </c>
      <c r="L27" s="1">
        <v>0</v>
      </c>
      <c r="M27" s="1">
        <v>0</v>
      </c>
      <c r="N27" s="1">
        <v>0</v>
      </c>
      <c r="O27" s="1">
        <v>0</v>
      </c>
      <c r="P27" s="1">
        <v>0</v>
      </c>
      <c r="Q27" s="1">
        <v>0</v>
      </c>
      <c r="R27" s="7">
        <f t="shared" si="3"/>
        <v>928268.22</v>
      </c>
    </row>
    <row r="28" spans="1:18" x14ac:dyDescent="0.25">
      <c r="C28" s="11" t="s">
        <v>189</v>
      </c>
      <c r="D28" s="11" t="s">
        <v>190</v>
      </c>
      <c r="F28" s="1">
        <v>4604205.51</v>
      </c>
      <c r="G28" s="1">
        <v>4370383.53</v>
      </c>
      <c r="H28" s="1">
        <v>4033093.09</v>
      </c>
      <c r="I28" s="1">
        <v>0</v>
      </c>
      <c r="J28" s="1">
        <v>0</v>
      </c>
      <c r="K28" s="1">
        <v>0</v>
      </c>
      <c r="L28" s="1">
        <v>0</v>
      </c>
      <c r="M28" s="1">
        <v>0</v>
      </c>
      <c r="N28" s="1">
        <v>0</v>
      </c>
      <c r="O28" s="1">
        <v>0</v>
      </c>
      <c r="P28" s="1">
        <v>0</v>
      </c>
      <c r="Q28" s="1">
        <v>0</v>
      </c>
      <c r="R28" s="7">
        <f t="shared" si="3"/>
        <v>13007682.130000001</v>
      </c>
    </row>
    <row r="29" spans="1:18" x14ac:dyDescent="0.25">
      <c r="C29" s="11" t="s">
        <v>189</v>
      </c>
      <c r="D29" s="11" t="s">
        <v>194</v>
      </c>
      <c r="F29" s="1">
        <v>321344</v>
      </c>
      <c r="G29" s="1">
        <v>308138.03999999998</v>
      </c>
      <c r="H29" s="1">
        <v>284138.15000000002</v>
      </c>
      <c r="I29" s="1">
        <v>0</v>
      </c>
      <c r="J29" s="1">
        <v>0</v>
      </c>
      <c r="K29" s="1">
        <v>0</v>
      </c>
      <c r="L29" s="1">
        <v>0</v>
      </c>
      <c r="M29" s="1">
        <v>0</v>
      </c>
      <c r="N29" s="1">
        <v>0</v>
      </c>
      <c r="O29" s="1">
        <v>0</v>
      </c>
      <c r="P29" s="1">
        <v>0</v>
      </c>
      <c r="Q29" s="1">
        <v>0</v>
      </c>
      <c r="R29" s="7">
        <f t="shared" si="3"/>
        <v>913620.19</v>
      </c>
    </row>
    <row r="30" spans="1:18" x14ac:dyDescent="0.25">
      <c r="C30" s="11" t="s">
        <v>189</v>
      </c>
      <c r="D30" s="11" t="s">
        <v>195</v>
      </c>
      <c r="F30" s="1">
        <v>1442717.85</v>
      </c>
      <c r="G30" s="1">
        <v>1374784.53</v>
      </c>
      <c r="H30" s="1">
        <v>1259425.8</v>
      </c>
      <c r="I30" s="1">
        <v>0</v>
      </c>
      <c r="J30" s="1">
        <v>0</v>
      </c>
      <c r="K30" s="1">
        <v>0</v>
      </c>
      <c r="L30" s="1">
        <v>0</v>
      </c>
      <c r="M30" s="1">
        <v>0</v>
      </c>
      <c r="N30" s="1">
        <v>0</v>
      </c>
      <c r="O30" s="1">
        <v>0</v>
      </c>
      <c r="P30" s="1">
        <v>0</v>
      </c>
      <c r="Q30" s="1">
        <v>0</v>
      </c>
      <c r="R30" s="7">
        <f t="shared" si="3"/>
        <v>4076928.18</v>
      </c>
    </row>
    <row r="31" spans="1:18" x14ac:dyDescent="0.25">
      <c r="C31" s="11" t="s">
        <v>189</v>
      </c>
      <c r="D31" s="11" t="s">
        <v>198</v>
      </c>
      <c r="F31" s="1">
        <v>1534735.2</v>
      </c>
      <c r="G31" s="1">
        <v>1456794.53</v>
      </c>
      <c r="H31" s="1">
        <v>1344364.37</v>
      </c>
      <c r="I31" s="1">
        <v>0</v>
      </c>
      <c r="J31" s="1">
        <v>0</v>
      </c>
      <c r="K31" s="1">
        <v>0</v>
      </c>
      <c r="L31" s="1">
        <v>0</v>
      </c>
      <c r="M31" s="1">
        <v>0</v>
      </c>
      <c r="N31" s="1">
        <v>0</v>
      </c>
      <c r="O31" s="1">
        <v>0</v>
      </c>
      <c r="P31" s="1">
        <v>0</v>
      </c>
      <c r="Q31" s="1">
        <v>0</v>
      </c>
      <c r="R31" s="7">
        <f t="shared" ref="R31" si="4">ROUND(SUM(F31:Q31),2)</f>
        <v>4335894.0999999996</v>
      </c>
    </row>
    <row r="32" spans="1:18" x14ac:dyDescent="0.25">
      <c r="C32" s="11" t="s">
        <v>189</v>
      </c>
      <c r="D32" s="11" t="s">
        <v>203</v>
      </c>
      <c r="F32" s="1">
        <v>113744.27</v>
      </c>
      <c r="G32" s="1">
        <v>107967.84</v>
      </c>
      <c r="H32" s="1">
        <v>99635.27</v>
      </c>
      <c r="I32" s="1">
        <v>0</v>
      </c>
      <c r="J32" s="1">
        <v>0</v>
      </c>
      <c r="K32" s="1">
        <v>0</v>
      </c>
      <c r="L32" s="1">
        <v>0</v>
      </c>
      <c r="M32" s="1">
        <v>0</v>
      </c>
      <c r="N32" s="1">
        <v>0</v>
      </c>
      <c r="O32" s="1">
        <v>0</v>
      </c>
      <c r="P32" s="1">
        <v>0</v>
      </c>
      <c r="Q32" s="1">
        <v>0</v>
      </c>
      <c r="R32" s="7">
        <f t="shared" si="3"/>
        <v>321347.38</v>
      </c>
    </row>
    <row r="33" spans="1:18" x14ac:dyDescent="0.25">
      <c r="C33" s="11" t="s">
        <v>204</v>
      </c>
      <c r="D33" s="11" t="s">
        <v>203</v>
      </c>
      <c r="F33" s="1">
        <v>246987.57</v>
      </c>
      <c r="G33" s="1">
        <v>234444.43</v>
      </c>
      <c r="H33" s="1">
        <v>216350.84</v>
      </c>
      <c r="I33" s="1">
        <v>0</v>
      </c>
      <c r="J33" s="1">
        <v>0</v>
      </c>
      <c r="K33" s="1">
        <v>0</v>
      </c>
      <c r="L33" s="1">
        <v>0</v>
      </c>
      <c r="M33" s="1">
        <v>0</v>
      </c>
      <c r="N33" s="1">
        <v>0</v>
      </c>
      <c r="O33" s="1">
        <v>0</v>
      </c>
      <c r="P33" s="1">
        <v>0</v>
      </c>
      <c r="Q33" s="1">
        <v>0</v>
      </c>
      <c r="R33" s="7">
        <f t="shared" si="3"/>
        <v>697782.84</v>
      </c>
    </row>
    <row r="34" spans="1:18" x14ac:dyDescent="0.25">
      <c r="C34" s="11" t="s">
        <v>210</v>
      </c>
      <c r="D34" s="11" t="s">
        <v>211</v>
      </c>
      <c r="F34" s="1">
        <v>202462.24</v>
      </c>
      <c r="G34" s="1">
        <v>193935.35999999999</v>
      </c>
      <c r="H34" s="1">
        <v>170199.11</v>
      </c>
      <c r="I34" s="1">
        <v>0</v>
      </c>
      <c r="J34" s="1">
        <v>0</v>
      </c>
      <c r="K34" s="1">
        <v>0</v>
      </c>
      <c r="L34" s="1">
        <v>0</v>
      </c>
      <c r="M34" s="1">
        <v>0</v>
      </c>
      <c r="N34" s="1">
        <v>0</v>
      </c>
      <c r="O34" s="1">
        <v>0</v>
      </c>
      <c r="P34" s="1">
        <v>0</v>
      </c>
      <c r="Q34" s="1">
        <v>0</v>
      </c>
      <c r="R34" s="7">
        <f t="shared" si="3"/>
        <v>566596.71</v>
      </c>
    </row>
    <row r="35" spans="1:18" x14ac:dyDescent="0.25">
      <c r="C35" s="11" t="s">
        <v>219</v>
      </c>
      <c r="D35" s="11" t="s">
        <v>220</v>
      </c>
      <c r="F35" s="1">
        <v>7121.72</v>
      </c>
      <c r="G35" s="1">
        <v>6769.46</v>
      </c>
      <c r="H35" s="1">
        <v>6212.21</v>
      </c>
      <c r="I35" s="1">
        <v>0</v>
      </c>
      <c r="J35" s="1">
        <v>0</v>
      </c>
      <c r="K35" s="1">
        <v>0</v>
      </c>
      <c r="L35" s="1">
        <v>0</v>
      </c>
      <c r="M35" s="1">
        <v>0</v>
      </c>
      <c r="N35" s="1">
        <v>0</v>
      </c>
      <c r="O35" s="1">
        <v>0</v>
      </c>
      <c r="P35" s="1">
        <v>0</v>
      </c>
      <c r="Q35" s="1">
        <v>0</v>
      </c>
      <c r="R35" s="7">
        <f t="shared" si="3"/>
        <v>20103.39</v>
      </c>
    </row>
    <row r="36" spans="1:18" x14ac:dyDescent="0.25">
      <c r="C36" s="11" t="s">
        <v>223</v>
      </c>
      <c r="D36" s="11" t="s">
        <v>224</v>
      </c>
      <c r="F36" s="1">
        <v>102043.73</v>
      </c>
      <c r="G36" s="1">
        <v>100095.9</v>
      </c>
      <c r="H36" s="1">
        <v>93102.03</v>
      </c>
      <c r="I36" s="1">
        <v>0</v>
      </c>
      <c r="J36" s="1">
        <v>0</v>
      </c>
      <c r="K36" s="1">
        <v>0</v>
      </c>
      <c r="L36" s="1">
        <v>0</v>
      </c>
      <c r="M36" s="1">
        <v>0</v>
      </c>
      <c r="N36" s="1">
        <v>0</v>
      </c>
      <c r="O36" s="1">
        <v>0</v>
      </c>
      <c r="P36" s="1">
        <v>0</v>
      </c>
      <c r="Q36" s="1">
        <v>0</v>
      </c>
      <c r="R36" s="7">
        <f t="shared" ref="R36" si="5">ROUND(SUM(F36:Q36),2)</f>
        <v>295241.65999999997</v>
      </c>
    </row>
    <row r="37" spans="1:18" x14ac:dyDescent="0.25">
      <c r="C37" s="11" t="s">
        <v>225</v>
      </c>
      <c r="D37" s="11" t="s">
        <v>226</v>
      </c>
      <c r="F37" s="1">
        <v>274160.37</v>
      </c>
      <c r="G37" s="1">
        <v>261745.58</v>
      </c>
      <c r="H37" s="1">
        <v>245556.55</v>
      </c>
      <c r="I37" s="1">
        <v>0</v>
      </c>
      <c r="J37" s="1">
        <v>0</v>
      </c>
      <c r="K37" s="1">
        <v>0</v>
      </c>
      <c r="L37" s="1">
        <v>0</v>
      </c>
      <c r="M37" s="1">
        <v>0</v>
      </c>
      <c r="N37" s="1">
        <v>0</v>
      </c>
      <c r="O37" s="1">
        <v>0</v>
      </c>
      <c r="P37" s="1">
        <v>0</v>
      </c>
      <c r="Q37" s="1">
        <v>0</v>
      </c>
      <c r="R37" s="7">
        <f t="shared" si="3"/>
        <v>781462.5</v>
      </c>
    </row>
    <row r="38" spans="1:18" x14ac:dyDescent="0.25">
      <c r="C38" s="11" t="s">
        <v>227</v>
      </c>
      <c r="D38" s="11" t="s">
        <v>228</v>
      </c>
      <c r="F38" s="1">
        <v>17804.240000000002</v>
      </c>
      <c r="G38" s="1">
        <v>16923.68</v>
      </c>
      <c r="H38" s="1">
        <v>15530.67</v>
      </c>
      <c r="I38" s="1">
        <v>0</v>
      </c>
      <c r="J38" s="1">
        <v>0</v>
      </c>
      <c r="K38" s="1">
        <v>0</v>
      </c>
      <c r="L38" s="1">
        <v>0</v>
      </c>
      <c r="M38" s="1">
        <v>0</v>
      </c>
      <c r="N38" s="1">
        <v>0</v>
      </c>
      <c r="O38" s="1">
        <v>0</v>
      </c>
      <c r="P38" s="1">
        <v>0</v>
      </c>
      <c r="Q38" s="1">
        <v>0</v>
      </c>
      <c r="R38" s="7">
        <f t="shared" si="3"/>
        <v>50258.59</v>
      </c>
    </row>
    <row r="39" spans="1:18" x14ac:dyDescent="0.25">
      <c r="C39" s="11" t="s">
        <v>235</v>
      </c>
      <c r="D39" s="11" t="s">
        <v>216</v>
      </c>
      <c r="F39" s="1">
        <v>98299.520000000004</v>
      </c>
      <c r="G39" s="1">
        <v>101896.76</v>
      </c>
      <c r="H39" s="1">
        <v>98913.23</v>
      </c>
      <c r="I39" s="1">
        <v>0</v>
      </c>
      <c r="J39" s="1">
        <v>0</v>
      </c>
      <c r="K39" s="1">
        <v>0</v>
      </c>
      <c r="L39" s="1">
        <v>0</v>
      </c>
      <c r="M39" s="1">
        <v>0</v>
      </c>
      <c r="N39" s="1">
        <v>0</v>
      </c>
      <c r="O39" s="1">
        <v>0</v>
      </c>
      <c r="P39" s="1">
        <v>0</v>
      </c>
      <c r="Q39" s="1">
        <v>0</v>
      </c>
      <c r="R39" s="7">
        <f>ROUND(SUM(F39:Q39),2)</f>
        <v>299109.51</v>
      </c>
    </row>
    <row r="40" spans="1:18" x14ac:dyDescent="0.25">
      <c r="C40" s="11" t="s">
        <v>354</v>
      </c>
      <c r="D40" s="11" t="s">
        <v>355</v>
      </c>
      <c r="F40" s="1">
        <v>25343046.149999999</v>
      </c>
      <c r="G40" s="1">
        <v>24278471.710000001</v>
      </c>
      <c r="H40" s="1">
        <v>22458585.690000001</v>
      </c>
      <c r="I40" s="1">
        <v>0</v>
      </c>
      <c r="J40" s="1">
        <v>0</v>
      </c>
      <c r="K40" s="1">
        <v>0</v>
      </c>
      <c r="L40" s="1">
        <v>0</v>
      </c>
      <c r="M40" s="1">
        <v>0</v>
      </c>
      <c r="N40" s="1">
        <v>0</v>
      </c>
      <c r="O40" s="1">
        <v>0</v>
      </c>
      <c r="P40" s="1">
        <v>0</v>
      </c>
      <c r="Q40" s="1">
        <v>0</v>
      </c>
      <c r="R40" s="7">
        <f>ROUND(SUM(F40:Q40),2)</f>
        <v>72080103.549999997</v>
      </c>
    </row>
    <row r="41" spans="1:18" x14ac:dyDescent="0.25">
      <c r="C41" s="11" t="s">
        <v>356</v>
      </c>
      <c r="D41" s="11" t="s">
        <v>357</v>
      </c>
      <c r="F41" s="2">
        <v>7235050.1799999997</v>
      </c>
      <c r="G41" s="2">
        <v>6943798.7300000004</v>
      </c>
      <c r="H41" s="2">
        <v>6400940.6200000001</v>
      </c>
      <c r="I41" s="2">
        <v>0</v>
      </c>
      <c r="J41" s="2">
        <v>0</v>
      </c>
      <c r="K41" s="2">
        <v>0</v>
      </c>
      <c r="L41" s="2">
        <v>0</v>
      </c>
      <c r="M41" s="2">
        <v>0</v>
      </c>
      <c r="N41" s="2">
        <v>0</v>
      </c>
      <c r="O41" s="2">
        <v>0</v>
      </c>
      <c r="P41" s="2">
        <v>0</v>
      </c>
      <c r="Q41" s="2">
        <v>0</v>
      </c>
      <c r="R41" s="8">
        <f>ROUND(SUM(F41:Q41),2)</f>
        <v>20579789.530000001</v>
      </c>
    </row>
    <row r="42" spans="1:18" x14ac:dyDescent="0.25">
      <c r="F42" s="7">
        <f t="shared" ref="F42:R42" si="6">ROUND(SUM(F23:F41),2)</f>
        <v>44418200.799999997</v>
      </c>
      <c r="G42" s="7">
        <f t="shared" si="6"/>
        <v>42521628.950000003</v>
      </c>
      <c r="H42" s="7">
        <f t="shared" si="6"/>
        <v>39271028.920000002</v>
      </c>
      <c r="I42" s="7">
        <f t="shared" si="6"/>
        <v>0</v>
      </c>
      <c r="J42" s="7">
        <f t="shared" si="6"/>
        <v>0</v>
      </c>
      <c r="K42" s="7">
        <f t="shared" si="6"/>
        <v>0</v>
      </c>
      <c r="L42" s="7">
        <f t="shared" si="6"/>
        <v>0</v>
      </c>
      <c r="M42" s="7">
        <f t="shared" si="6"/>
        <v>0</v>
      </c>
      <c r="N42" s="7">
        <f t="shared" si="6"/>
        <v>0</v>
      </c>
      <c r="O42" s="7">
        <f t="shared" si="6"/>
        <v>0</v>
      </c>
      <c r="P42" s="7">
        <f t="shared" si="6"/>
        <v>0</v>
      </c>
      <c r="Q42" s="7">
        <f t="shared" si="6"/>
        <v>0</v>
      </c>
      <c r="R42" s="7">
        <f t="shared" si="6"/>
        <v>126210858.67</v>
      </c>
    </row>
    <row r="45" spans="1:18" ht="15.75" thickBot="1" x14ac:dyDescent="0.3">
      <c r="A45" s="4" t="s">
        <v>6</v>
      </c>
      <c r="F45" s="10">
        <f>ROUND(F12-F19-F42,2)</f>
        <v>0</v>
      </c>
      <c r="G45" s="10">
        <f t="shared" ref="G45:R45" si="7">ROUND(G12-G19-G42,2)</f>
        <v>0</v>
      </c>
      <c r="H45" s="10">
        <f t="shared" si="7"/>
        <v>0</v>
      </c>
      <c r="I45" s="10">
        <f t="shared" si="7"/>
        <v>0</v>
      </c>
      <c r="J45" s="10">
        <f t="shared" si="7"/>
        <v>0</v>
      </c>
      <c r="K45" s="10">
        <f t="shared" si="7"/>
        <v>0</v>
      </c>
      <c r="L45" s="10">
        <f t="shared" si="7"/>
        <v>0</v>
      </c>
      <c r="M45" s="10">
        <f t="shared" si="7"/>
        <v>0</v>
      </c>
      <c r="N45" s="10">
        <f t="shared" si="7"/>
        <v>0</v>
      </c>
      <c r="O45" s="10">
        <f t="shared" si="7"/>
        <v>0</v>
      </c>
      <c r="P45" s="10">
        <f t="shared" si="7"/>
        <v>0</v>
      </c>
      <c r="Q45" s="10">
        <f t="shared" si="7"/>
        <v>0</v>
      </c>
      <c r="R45" s="10">
        <f t="shared" si="7"/>
        <v>0</v>
      </c>
    </row>
    <row r="46" spans="1:18" ht="15.75" thickTop="1" x14ac:dyDescent="0.25"/>
    <row r="48" spans="1:18" x14ac:dyDescent="0.25">
      <c r="A48" s="4" t="s">
        <v>57</v>
      </c>
    </row>
    <row r="49" spans="1:18" ht="15" customHeight="1" x14ac:dyDescent="0.25">
      <c r="A49" s="27" t="s">
        <v>72</v>
      </c>
      <c r="B49" s="27"/>
      <c r="C49" s="27"/>
      <c r="D49" s="27"/>
      <c r="E49" s="27"/>
      <c r="F49" s="27"/>
      <c r="G49" s="27"/>
      <c r="H49" s="27"/>
      <c r="I49" s="27"/>
      <c r="J49" s="27"/>
      <c r="K49" s="27"/>
      <c r="L49" s="27"/>
      <c r="M49" s="27"/>
      <c r="N49" s="27"/>
      <c r="O49" s="27"/>
      <c r="P49" s="27"/>
      <c r="Q49" s="27"/>
      <c r="R49" s="27"/>
    </row>
    <row r="50" spans="1:18" x14ac:dyDescent="0.25">
      <c r="A50" s="27"/>
      <c r="B50" s="27"/>
      <c r="C50" s="27"/>
      <c r="D50" s="27"/>
      <c r="E50" s="27"/>
      <c r="F50" s="27"/>
      <c r="G50" s="27"/>
      <c r="H50" s="27"/>
      <c r="I50" s="27"/>
      <c r="J50" s="27"/>
      <c r="K50" s="27"/>
      <c r="L50" s="27"/>
      <c r="M50" s="27"/>
      <c r="N50" s="27"/>
      <c r="O50" s="27"/>
      <c r="P50" s="27"/>
      <c r="Q50" s="27"/>
      <c r="R50" s="27"/>
    </row>
    <row r="51" spans="1:18" x14ac:dyDescent="0.25">
      <c r="A51" s="27"/>
      <c r="B51" s="27"/>
      <c r="C51" s="27"/>
      <c r="D51" s="27"/>
      <c r="E51" s="27"/>
      <c r="F51" s="27"/>
      <c r="G51" s="27"/>
      <c r="H51" s="27"/>
      <c r="I51" s="27"/>
      <c r="J51" s="27"/>
      <c r="K51" s="27"/>
      <c r="L51" s="27"/>
      <c r="M51" s="27"/>
      <c r="N51" s="27"/>
      <c r="O51" s="27"/>
      <c r="P51" s="27"/>
      <c r="Q51" s="27"/>
      <c r="R51" s="27"/>
    </row>
    <row r="52" spans="1:18" x14ac:dyDescent="0.25">
      <c r="A52" s="27"/>
      <c r="B52" s="27"/>
      <c r="C52" s="27"/>
      <c r="D52" s="27"/>
      <c r="E52" s="27"/>
      <c r="F52" s="27"/>
      <c r="G52" s="27"/>
      <c r="H52" s="27"/>
      <c r="I52" s="27"/>
      <c r="J52" s="27"/>
      <c r="K52" s="27"/>
      <c r="L52" s="27"/>
      <c r="M52" s="27"/>
      <c r="N52" s="27"/>
      <c r="O52" s="27"/>
      <c r="P52" s="27"/>
      <c r="Q52" s="27"/>
      <c r="R52" s="27"/>
    </row>
    <row r="53" spans="1:18" x14ac:dyDescent="0.25">
      <c r="A53" s="27"/>
      <c r="B53" s="27"/>
      <c r="C53" s="27"/>
      <c r="D53" s="27"/>
      <c r="E53" s="27"/>
      <c r="F53" s="27"/>
      <c r="G53" s="27"/>
      <c r="H53" s="27"/>
      <c r="I53" s="27"/>
      <c r="J53" s="27"/>
      <c r="K53" s="27"/>
      <c r="L53" s="27"/>
      <c r="M53" s="27"/>
      <c r="N53" s="27"/>
      <c r="O53" s="27"/>
      <c r="P53" s="27"/>
      <c r="Q53" s="27"/>
      <c r="R53" s="27"/>
    </row>
    <row r="54" spans="1:18" x14ac:dyDescent="0.25">
      <c r="A54" s="27"/>
      <c r="B54" s="27"/>
      <c r="C54" s="27"/>
      <c r="D54" s="27"/>
      <c r="E54" s="27"/>
      <c r="F54" s="27"/>
      <c r="G54" s="27"/>
      <c r="H54" s="27"/>
      <c r="I54" s="27"/>
      <c r="J54" s="27"/>
      <c r="K54" s="27"/>
      <c r="L54" s="27"/>
      <c r="M54" s="27"/>
      <c r="N54" s="27"/>
      <c r="O54" s="27"/>
      <c r="P54" s="27"/>
      <c r="Q54" s="27"/>
      <c r="R54" s="27"/>
    </row>
    <row r="55" spans="1:18" x14ac:dyDescent="0.25">
      <c r="A55" s="27"/>
      <c r="B55" s="27"/>
      <c r="C55" s="27"/>
      <c r="D55" s="27"/>
      <c r="E55" s="27"/>
      <c r="F55" s="27"/>
      <c r="G55" s="27"/>
      <c r="H55" s="27"/>
      <c r="I55" s="27"/>
      <c r="J55" s="27"/>
      <c r="K55" s="27"/>
      <c r="L55" s="27"/>
      <c r="M55" s="27"/>
      <c r="N55" s="27"/>
      <c r="O55" s="27"/>
      <c r="P55" s="27"/>
      <c r="Q55" s="27"/>
      <c r="R55" s="27"/>
    </row>
    <row r="56" spans="1:18" x14ac:dyDescent="0.25">
      <c r="A56" s="27"/>
      <c r="B56" s="27"/>
      <c r="C56" s="27"/>
      <c r="D56" s="27"/>
      <c r="E56" s="27"/>
      <c r="F56" s="27"/>
      <c r="G56" s="27"/>
      <c r="H56" s="27"/>
      <c r="I56" s="27"/>
      <c r="J56" s="27"/>
      <c r="K56" s="27"/>
      <c r="L56" s="27"/>
      <c r="M56" s="27"/>
      <c r="N56" s="27"/>
      <c r="O56" s="27"/>
      <c r="P56" s="27"/>
      <c r="Q56" s="27"/>
      <c r="R56" s="27"/>
    </row>
    <row r="57" spans="1:18" x14ac:dyDescent="0.25">
      <c r="A57" s="27"/>
      <c r="B57" s="27"/>
      <c r="C57" s="27"/>
      <c r="D57" s="27"/>
      <c r="E57" s="27"/>
      <c r="F57" s="27"/>
      <c r="G57" s="27"/>
      <c r="H57" s="27"/>
      <c r="I57" s="27"/>
      <c r="J57" s="27"/>
      <c r="K57" s="27"/>
      <c r="L57" s="27"/>
      <c r="M57" s="27"/>
      <c r="N57" s="27"/>
      <c r="O57" s="27"/>
      <c r="P57" s="27"/>
      <c r="Q57" s="27"/>
      <c r="R57" s="27"/>
    </row>
    <row r="58" spans="1:18" x14ac:dyDescent="0.25">
      <c r="A58" s="27"/>
      <c r="B58" s="27"/>
      <c r="C58" s="27"/>
      <c r="D58" s="27"/>
      <c r="E58" s="27"/>
      <c r="F58" s="27"/>
      <c r="G58" s="27"/>
      <c r="H58" s="27"/>
      <c r="I58" s="27"/>
      <c r="J58" s="27"/>
      <c r="K58" s="27"/>
      <c r="L58" s="27"/>
      <c r="M58" s="27"/>
      <c r="N58" s="27"/>
      <c r="O58" s="27"/>
      <c r="P58" s="27"/>
      <c r="Q58" s="27"/>
      <c r="R58" s="27"/>
    </row>
  </sheetData>
  <mergeCells count="1">
    <mergeCell ref="A49:R58"/>
  </mergeCells>
  <pageMargins left="0.45" right="0.45" top="0.5" bottom="0.5" header="0.3" footer="0.3"/>
  <pageSetup scale="50" fitToHeight="0" orientation="landscape" blackAndWhite="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A1:N33"/>
  <sheetViews>
    <sheetView showGridLines="0" zoomScale="85" zoomScaleNormal="85" workbookViewId="0">
      <selection activeCell="B5" sqref="B5"/>
    </sheetView>
  </sheetViews>
  <sheetFormatPr defaultRowHeight="15" x14ac:dyDescent="0.25"/>
  <cols>
    <col min="1" max="1" width="26.85546875" customWidth="1"/>
    <col min="2" max="13" width="17.140625" customWidth="1"/>
    <col min="14" max="14" width="18" bestFit="1" customWidth="1"/>
  </cols>
  <sheetData>
    <row r="1" spans="1:14" x14ac:dyDescent="0.25">
      <c r="A1" s="3" t="s">
        <v>0</v>
      </c>
      <c r="N1" s="14" t="str">
        <f>Summary!$R$1</f>
        <v>IDORRPT1</v>
      </c>
    </row>
    <row r="2" spans="1:14" x14ac:dyDescent="0.25">
      <c r="A2" s="3" t="s">
        <v>60</v>
      </c>
      <c r="N2" s="14" t="str">
        <f>Summary!$R$2</f>
        <v>Printed by the authority of the State of Illinois - web only, 1, 10/2026</v>
      </c>
    </row>
    <row r="3" spans="1:14" x14ac:dyDescent="0.25">
      <c r="A3" s="3" t="str">
        <f>IF(ISBLANK(Summary!A3),"",Summary!A3)</f>
        <v>FISCAL YEAR 2027</v>
      </c>
      <c r="N3" s="14" t="str">
        <f>Summary!$R$3</f>
        <v>https://tax.illinois.gov/research/taxstats.html</v>
      </c>
    </row>
    <row r="5" spans="1:14" x14ac:dyDescent="0.25">
      <c r="A5" s="3" t="s">
        <v>61</v>
      </c>
      <c r="B5" s="15"/>
    </row>
    <row r="7" spans="1:14" x14ac:dyDescent="0.25">
      <c r="A7" s="21" t="s">
        <v>62</v>
      </c>
      <c r="B7" s="5">
        <f>IF(ISBLANK(Summary!F6),"",Summary!F6)</f>
        <v>46234</v>
      </c>
      <c r="C7" s="5">
        <f>IF(ISBLANK(Summary!G6),"",Summary!G6)</f>
        <v>46265</v>
      </c>
      <c r="D7" s="5">
        <f>IF(ISBLANK(Summary!H6),"",Summary!H6)</f>
        <v>46295</v>
      </c>
      <c r="E7" s="5" t="str">
        <f>IF(ISBLANK(Summary!I6),"",Summary!I6)</f>
        <v/>
      </c>
      <c r="F7" s="5" t="str">
        <f>IF(ISBLANK(Summary!J6),"",Summary!J6)</f>
        <v/>
      </c>
      <c r="G7" s="5" t="str">
        <f>IF(ISBLANK(Summary!K6),"",Summary!K6)</f>
        <v/>
      </c>
      <c r="H7" s="5" t="str">
        <f>IF(ISBLANK(Summary!L6),"",Summary!L6)</f>
        <v/>
      </c>
      <c r="I7" s="5" t="str">
        <f>IF(ISBLANK(Summary!M6),"",Summary!M6)</f>
        <v/>
      </c>
      <c r="J7" s="5" t="str">
        <f>IF(ISBLANK(Summary!N6),"",Summary!N6)</f>
        <v/>
      </c>
      <c r="K7" s="5" t="str">
        <f>IF(ISBLANK(Summary!O6),"",Summary!O6)</f>
        <v/>
      </c>
      <c r="L7" s="5" t="str">
        <f>IF(ISBLANK(Summary!P6),"",Summary!P6)</f>
        <v/>
      </c>
      <c r="M7" s="5" t="str">
        <f>IF(ISBLANK(Summary!Q6),"",Summary!Q6)</f>
        <v/>
      </c>
      <c r="N7" s="6" t="s">
        <v>5</v>
      </c>
    </row>
    <row r="9" spans="1:14" x14ac:dyDescent="0.25">
      <c r="A9" t="s">
        <v>67</v>
      </c>
      <c r="B9" s="16">
        <f>ROUND(SUMIF('Sales and Use'!$D:$D,$B$5,'Sales and Use'!$F:$F),2)</f>
        <v>0</v>
      </c>
      <c r="C9" s="16">
        <f>ROUND(SUMIF('Sales and Use'!$D:$D,$B$5,'Sales and Use'!$G:$G),2)</f>
        <v>0</v>
      </c>
      <c r="D9" s="16">
        <f>ROUND(SUMIF('Sales and Use'!$D:$D,$B$5,'Sales and Use'!$H:$H),2)</f>
        <v>0</v>
      </c>
      <c r="E9" s="16">
        <f>ROUND(SUMIF('Sales and Use'!$D:$D,$B$5,'Sales and Use'!$I:$I),2)</f>
        <v>0</v>
      </c>
      <c r="F9" s="16">
        <f>ROUND(SUMIF('Sales and Use'!$D:$D,$B$5,'Sales and Use'!$J:$J),2)</f>
        <v>0</v>
      </c>
      <c r="G9" s="16">
        <f>ROUND(SUMIF('Sales and Use'!$D:$D,$B$5,'Sales and Use'!$K:$K),2)</f>
        <v>0</v>
      </c>
      <c r="H9" s="16">
        <f>ROUND(SUMIF('Sales and Use'!$D:$D,$B$5,'Sales and Use'!$L:$L),2)</f>
        <v>0</v>
      </c>
      <c r="I9" s="16">
        <f>ROUND(SUMIF('Sales and Use'!$D:$D,$B$5,'Sales and Use'!$M:$M),2)</f>
        <v>0</v>
      </c>
      <c r="J9" s="16">
        <f>ROUND(SUMIF('Sales and Use'!$D:$D,$B$5,'Sales and Use'!$N:$N),2)</f>
        <v>0</v>
      </c>
      <c r="K9" s="16">
        <f>ROUND(SUMIF('Sales and Use'!$D:$D,$B$5,'Sales and Use'!$O:$O),2)</f>
        <v>0</v>
      </c>
      <c r="L9" s="16">
        <f>ROUND(SUMIF('Sales and Use'!$D:$D,$B$5,'Sales and Use'!$P:$P),2)</f>
        <v>0</v>
      </c>
      <c r="M9" s="16">
        <f>ROUND(SUMIF('Sales and Use'!$D:$D,$B$5,'Sales and Use'!$Q:$Q),2)</f>
        <v>0</v>
      </c>
      <c r="N9" s="17">
        <f>ROUND(SUM(B9:M9),2)</f>
        <v>0</v>
      </c>
    </row>
    <row r="10" spans="1:14" x14ac:dyDescent="0.25">
      <c r="A10" t="s">
        <v>24</v>
      </c>
      <c r="B10" s="19">
        <f>ROUND(SUMIF('Motor Fuel'!$D:$D,$B$5,'Motor Fuel'!$F:$F),2)</f>
        <v>0</v>
      </c>
      <c r="C10" s="16">
        <f>ROUND(SUMIF('Motor Fuel'!$D:$D,$B$5,'Motor Fuel'!$G:$G),2)</f>
        <v>0</v>
      </c>
      <c r="D10" s="16">
        <f>ROUND(SUMIF('Motor Fuel'!$D:$D,$B$5,'Motor Fuel'!$H:$H),2)</f>
        <v>0</v>
      </c>
      <c r="E10" s="16">
        <f>ROUND(SUMIF('Motor Fuel'!$D:$D,$B$5,'Motor Fuel'!$I:$I),2)</f>
        <v>0</v>
      </c>
      <c r="F10" s="16">
        <f>ROUND(SUMIF('Motor Fuel'!$D:$D,$B$5,'Motor Fuel'!$J:$J),2)</f>
        <v>0</v>
      </c>
      <c r="G10" s="16">
        <f>ROUND(SUMIF('Motor Fuel'!$D:$D,$B$5,'Motor Fuel'!$K:$K),2)</f>
        <v>0</v>
      </c>
      <c r="H10" s="16">
        <f>ROUND(SUMIF('Motor Fuel'!$D:$D,$B$5,'Motor Fuel'!$L:$L),2)</f>
        <v>0</v>
      </c>
      <c r="I10" s="16">
        <f>ROUND(SUMIF('Motor Fuel'!$D:$D,$B$5,'Motor Fuel'!$M:$M),2)</f>
        <v>0</v>
      </c>
      <c r="J10" s="16">
        <f>ROUND(SUMIF('Motor Fuel'!$D:$D,$B$5,'Motor Fuel'!$N:$N),2)</f>
        <v>0</v>
      </c>
      <c r="K10" s="16">
        <f>ROUND(SUMIF('Motor Fuel'!$D:$D,$B$5,'Motor Fuel'!$O:$O),2)</f>
        <v>0</v>
      </c>
      <c r="L10" s="16">
        <f>ROUND(SUMIF('Motor Fuel'!$D:$D,$B$5,'Motor Fuel'!$P:$P),2)</f>
        <v>0</v>
      </c>
      <c r="M10" s="16">
        <f>ROUND(SUMIF('Motor Fuel'!$D:$D,$B$5,'Motor Fuel'!$Q:$Q),2)</f>
        <v>0</v>
      </c>
      <c r="N10" s="17">
        <f t="shared" ref="N10:N24" si="0">ROUND(SUM(B10:M10),2)</f>
        <v>0</v>
      </c>
    </row>
    <row r="11" spans="1:14" x14ac:dyDescent="0.25">
      <c r="A11" t="s">
        <v>26</v>
      </c>
      <c r="B11" s="19">
        <f>ROUND(SUMIF(Cigarette!$D:$D,$B$5,Cigarette!$F:$F),2)</f>
        <v>0</v>
      </c>
      <c r="C11" s="16">
        <f>ROUND(SUMIF(Cigarette!$D:$D,$B$5,Cigarette!$G:$G),2)</f>
        <v>0</v>
      </c>
      <c r="D11" s="16">
        <f>ROUND(SUMIF(Cigarette!$D:$D,$B$5,Cigarette!$H:$H),2)</f>
        <v>0</v>
      </c>
      <c r="E11" s="16">
        <f>ROUND(SUMIF(Cigarette!$D:$D,$B$5,Cigarette!$I:$I),2)</f>
        <v>0</v>
      </c>
      <c r="F11" s="16">
        <f>ROUND(SUMIF(Cigarette!$D:$D,$B$5,Cigarette!$J:$J),2)</f>
        <v>0</v>
      </c>
      <c r="G11" s="16">
        <f>ROUND(SUMIF(Cigarette!$D:$D,$B$5,Cigarette!$K:$K),2)</f>
        <v>0</v>
      </c>
      <c r="H11" s="16">
        <f>ROUND(SUMIF(Cigarette!$D:$D,$B$5,Cigarette!$L:$L),2)</f>
        <v>0</v>
      </c>
      <c r="I11" s="16">
        <f>ROUND(SUMIF(Cigarette!$D:$D,$B$5,Cigarette!$M:$M),2)</f>
        <v>0</v>
      </c>
      <c r="J11" s="16">
        <f>ROUND(SUMIF(Cigarette!$D:$D,$B$5,Cigarette!$N:$N),2)</f>
        <v>0</v>
      </c>
      <c r="K11" s="16">
        <f>ROUND(SUMIF(Cigarette!$D:$D,$B$5,Cigarette!$O:$O),2)</f>
        <v>0</v>
      </c>
      <c r="L11" s="16">
        <f>ROUND(SUMIF(Cigarette!$D:$D,$B$5,Cigarette!$P:$P),2)</f>
        <v>0</v>
      </c>
      <c r="M11" s="16">
        <f>ROUND(SUMIF(Cigarette!$D:$D,$B$5,Cigarette!$Q:$Q),2)</f>
        <v>0</v>
      </c>
      <c r="N11" s="17">
        <f t="shared" si="0"/>
        <v>0</v>
      </c>
    </row>
    <row r="12" spans="1:14" x14ac:dyDescent="0.25">
      <c r="A12" t="s">
        <v>36</v>
      </c>
      <c r="B12" s="19">
        <f>ROUND(SUMIF('Senior Citizen'!$D:$D,$B$5,'Senior Citizen'!$F:$F),2)</f>
        <v>0</v>
      </c>
      <c r="C12" s="16">
        <f>ROUND(SUMIF('Senior Citizen'!$D:$D,$B$5,'Senior Citizen'!$G:$G),2)</f>
        <v>0</v>
      </c>
      <c r="D12" s="16">
        <f>ROUND(SUMIF('Senior Citizen'!$D:$D,$B$5,'Senior Citizen'!$H:$H),2)</f>
        <v>0</v>
      </c>
      <c r="E12" s="16">
        <f>ROUND(SUMIF('Senior Citizen'!$D:$D,$B$5,'Senior Citizen'!$I:$I),2)</f>
        <v>0</v>
      </c>
      <c r="F12" s="16">
        <f>ROUND(SUMIF('Senior Citizen'!$D:$D,$B$5,'Senior Citizen'!$J:$J),2)</f>
        <v>0</v>
      </c>
      <c r="G12" s="16">
        <f>ROUND(SUMIF('Senior Citizen'!$D:$D,$B$5,'Senior Citizen'!$K:$K),2)</f>
        <v>0</v>
      </c>
      <c r="H12" s="16">
        <f>ROUND(SUMIF('Senior Citizen'!$D:$D,$B$5,'Senior Citizen'!$L:$L),2)</f>
        <v>0</v>
      </c>
      <c r="I12" s="16">
        <f>ROUND(SUMIF('Senior Citizen'!$D:$D,$B$5,'Senior Citizen'!$M:$M),2)</f>
        <v>0</v>
      </c>
      <c r="J12" s="16">
        <f>ROUND(SUMIF('Senior Citizen'!$D:$D,$B$5,'Senior Citizen'!$N:$N),2)</f>
        <v>0</v>
      </c>
      <c r="K12" s="16">
        <f>ROUND(SUMIF('Senior Citizen'!$D:$D,$B$5,'Senior Citizen'!$O:$O),2)</f>
        <v>0</v>
      </c>
      <c r="L12" s="16">
        <f>ROUND(SUMIF('Senior Citizen'!$D:$D,$B$5,'Senior Citizen'!$P:$P),2)</f>
        <v>0</v>
      </c>
      <c r="M12" s="16">
        <f>ROUND(SUMIF('Senior Citizen'!$D:$D,$B$5,'Senior Citizen'!$Q:$Q),2)</f>
        <v>0</v>
      </c>
      <c r="N12" s="17">
        <f t="shared" si="0"/>
        <v>0</v>
      </c>
    </row>
    <row r="13" spans="1:14" x14ac:dyDescent="0.25">
      <c r="A13" t="s">
        <v>27</v>
      </c>
      <c r="B13" s="19">
        <f>ROUND(SUMIF(Liquor!$D:$D,$B$5,Liquor!$F:$F),2)</f>
        <v>0</v>
      </c>
      <c r="C13" s="16">
        <f>ROUND(SUMIF(Liquor!$D:$D,$B$5,Liquor!$G:$G),2)</f>
        <v>0</v>
      </c>
      <c r="D13" s="16">
        <f>ROUND(SUMIF(Liquor!$D:$D,$B$5,Liquor!$H:$H),2)</f>
        <v>0</v>
      </c>
      <c r="E13" s="16">
        <f>ROUND(SUMIF(Liquor!$D:$D,$B$5,Liquor!$I:$I),2)</f>
        <v>0</v>
      </c>
      <c r="F13" s="16">
        <f>ROUND(SUMIF(Liquor!$D:$D,$B$5,Liquor!$J:$J),2)</f>
        <v>0</v>
      </c>
      <c r="G13" s="16">
        <f>ROUND(SUMIF(Liquor!$D:$D,$B$5,Liquor!$K:$K),2)</f>
        <v>0</v>
      </c>
      <c r="H13" s="16">
        <f>ROUND(SUMIF(Liquor!$D:$D,$B$5,Liquor!$L:$L),2)</f>
        <v>0</v>
      </c>
      <c r="I13" s="16">
        <f>ROUND(SUMIF(Liquor!$D:$D,$B$5,Liquor!$M:$M),2)</f>
        <v>0</v>
      </c>
      <c r="J13" s="16">
        <f>ROUND(SUMIF(Liquor!$D:$D,$B$5,Liquor!$N:$N),2)</f>
        <v>0</v>
      </c>
      <c r="K13" s="16">
        <f>ROUND(SUMIF(Liquor!$D:$D,$B$5,Liquor!$O:$O),2)</f>
        <v>0</v>
      </c>
      <c r="L13" s="16">
        <f>ROUND(SUMIF(Liquor!$D:$D,$B$5,Liquor!$P:$P),2)</f>
        <v>0</v>
      </c>
      <c r="M13" s="16">
        <f>ROUND(SUMIF(Liquor!$D:$D,$B$5,Liquor!$Q:$Q),2)</f>
        <v>0</v>
      </c>
      <c r="N13" s="17">
        <f t="shared" si="0"/>
        <v>0</v>
      </c>
    </row>
    <row r="14" spans="1:14" x14ac:dyDescent="0.25">
      <c r="A14" t="s">
        <v>25</v>
      </c>
      <c r="B14" s="19">
        <f>ROUND(SUMIF('Public Utility'!$D:$D,$B$5,'Public Utility'!$F:$F),2)</f>
        <v>0</v>
      </c>
      <c r="C14" s="16">
        <f>ROUND(SUMIF('Public Utility'!$D:$D,$B$5,'Public Utility'!$G:$G),2)</f>
        <v>0</v>
      </c>
      <c r="D14" s="16">
        <f>ROUND(SUMIF('Public Utility'!$D:$D,$B$5,'Public Utility'!$H:$H),2)</f>
        <v>0</v>
      </c>
      <c r="E14" s="16">
        <f>ROUND(SUMIF('Public Utility'!$D:$D,$B$5,'Public Utility'!$I:$I),2)</f>
        <v>0</v>
      </c>
      <c r="F14" s="16">
        <f>ROUND(SUMIF('Public Utility'!$D:$D,$B$5,'Public Utility'!$J:$J),2)</f>
        <v>0</v>
      </c>
      <c r="G14" s="16">
        <f>ROUND(SUMIF('Public Utility'!$D:$D,$B$5,'Public Utility'!$K:$K),2)</f>
        <v>0</v>
      </c>
      <c r="H14" s="16">
        <f>ROUND(SUMIF('Public Utility'!$D:$D,$B$5,'Public Utility'!$L:$L),2)</f>
        <v>0</v>
      </c>
      <c r="I14" s="16">
        <f>ROUND(SUMIF('Public Utility'!$D:$D,$B$5,'Public Utility'!$M:$M),2)</f>
        <v>0</v>
      </c>
      <c r="J14" s="16">
        <f>ROUND(SUMIF('Public Utility'!$D:$D,$B$5,'Public Utility'!$N:$N),2)</f>
        <v>0</v>
      </c>
      <c r="K14" s="16">
        <f>ROUND(SUMIF('Public Utility'!$D:$D,$B$5,'Public Utility'!$O:$O),2)</f>
        <v>0</v>
      </c>
      <c r="L14" s="16">
        <f>ROUND(SUMIF('Public Utility'!$D:$D,$B$5,'Public Utility'!$P:$P),2)</f>
        <v>0</v>
      </c>
      <c r="M14" s="16">
        <f>ROUND(SUMIF('Public Utility'!$D:$D,$B$5,'Public Utility'!$Q:$Q),2)</f>
        <v>0</v>
      </c>
      <c r="N14" s="17">
        <f t="shared" si="0"/>
        <v>0</v>
      </c>
    </row>
    <row r="15" spans="1:14" x14ac:dyDescent="0.25">
      <c r="A15" t="s">
        <v>28</v>
      </c>
      <c r="B15" s="19">
        <f>ROUND(SUMIF(Hotel!$D:$D,$B$5,Hotel!$F:$F),2)</f>
        <v>0</v>
      </c>
      <c r="C15" s="16">
        <f>ROUND(SUMIF(Hotel!$D:$D,$B$5,Hotel!$G:$G),2)</f>
        <v>0</v>
      </c>
      <c r="D15" s="16">
        <f>ROUND(SUMIF(Hotel!$D:$D,$B$5,Hotel!$H:$H),2)</f>
        <v>0</v>
      </c>
      <c r="E15" s="16">
        <f>ROUND(SUMIF(Hotel!$D:$D,$B$5,Hotel!$I:$I),2)</f>
        <v>0</v>
      </c>
      <c r="F15" s="16">
        <f>ROUND(SUMIF(Hotel!$D:$D,$B$5,Hotel!$J:$J),2)</f>
        <v>0</v>
      </c>
      <c r="G15" s="16">
        <f>ROUND(SUMIF(Hotel!$D:$D,$B$5,Hotel!$K:$K),2)</f>
        <v>0</v>
      </c>
      <c r="H15" s="16">
        <f>ROUND(SUMIF(Hotel!$D:$D,$B$5,Hotel!$L:$L),2)</f>
        <v>0</v>
      </c>
      <c r="I15" s="16">
        <f>ROUND(SUMIF(Hotel!$D:$D,$B$5,Hotel!$M:$M),2)</f>
        <v>0</v>
      </c>
      <c r="J15" s="16">
        <f>ROUND(SUMIF(Hotel!$D:$D,$B$5,Hotel!$N:$N),2)</f>
        <v>0</v>
      </c>
      <c r="K15" s="16">
        <f>ROUND(SUMIF(Hotel!$D:$D,$B$5,Hotel!$O:$O),2)</f>
        <v>0</v>
      </c>
      <c r="L15" s="16">
        <f>ROUND(SUMIF(Hotel!$D:$D,$B$5,Hotel!$P:$P),2)</f>
        <v>0</v>
      </c>
      <c r="M15" s="16">
        <f>ROUND(SUMIF(Hotel!$D:$D,$B$5,Hotel!$Q:$Q),2)</f>
        <v>0</v>
      </c>
      <c r="N15" s="17">
        <f t="shared" si="0"/>
        <v>0</v>
      </c>
    </row>
    <row r="16" spans="1:14" x14ac:dyDescent="0.25">
      <c r="A16" t="s">
        <v>29</v>
      </c>
      <c r="B16" s="19">
        <f>ROUND(SUMIF('Real Estate Transfer'!$D:$D,$B$5,'Real Estate Transfer'!$F:$F),2)</f>
        <v>0</v>
      </c>
      <c r="C16" s="16">
        <f>ROUND(SUMIF('Real Estate Transfer'!$D:$D,$B$5,'Real Estate Transfer'!$G:$G),2)</f>
        <v>0</v>
      </c>
      <c r="D16" s="16">
        <f>ROUND(SUMIF('Real Estate Transfer'!$D:$D,$B$5,'Real Estate Transfer'!$H:$H),2)</f>
        <v>0</v>
      </c>
      <c r="E16" s="16">
        <f>ROUND(SUMIF('Real Estate Transfer'!$D:$D,$B$5,'Real Estate Transfer'!$I:$I),2)</f>
        <v>0</v>
      </c>
      <c r="F16" s="16">
        <f>ROUND(SUMIF('Real Estate Transfer'!$D:$D,$B$5,'Real Estate Transfer'!$J:$J),2)</f>
        <v>0</v>
      </c>
      <c r="G16" s="16">
        <f>ROUND(SUMIF('Real Estate Transfer'!$D:$D,$B$5,'Real Estate Transfer'!$K:$K),2)</f>
        <v>0</v>
      </c>
      <c r="H16" s="16">
        <f>ROUND(SUMIF('Real Estate Transfer'!$D:$D,$B$5,'Real Estate Transfer'!$L:$L),2)</f>
        <v>0</v>
      </c>
      <c r="I16" s="16">
        <f>ROUND(SUMIF('Real Estate Transfer'!$D:$D,$B$5,'Real Estate Transfer'!$M:$M),2)</f>
        <v>0</v>
      </c>
      <c r="J16" s="16">
        <f>ROUND(SUMIF('Real Estate Transfer'!$D:$D,$B$5,'Real Estate Transfer'!$N:$N),2)</f>
        <v>0</v>
      </c>
      <c r="K16" s="16">
        <f>ROUND(SUMIF('Real Estate Transfer'!$D:$D,$B$5,'Real Estate Transfer'!$O:$O),2)</f>
        <v>0</v>
      </c>
      <c r="L16" s="16">
        <f>ROUND(SUMIF('Real Estate Transfer'!$D:$D,$B$5,'Real Estate Transfer'!$P:$P),2)</f>
        <v>0</v>
      </c>
      <c r="M16" s="16">
        <f>ROUND(SUMIF('Real Estate Transfer'!$D:$D,$B$5,'Real Estate Transfer'!$Q:$Q),2)</f>
        <v>0</v>
      </c>
      <c r="N16" s="17">
        <f t="shared" si="0"/>
        <v>0</v>
      </c>
    </row>
    <row r="17" spans="1:14" x14ac:dyDescent="0.25">
      <c r="A17" t="s">
        <v>30</v>
      </c>
      <c r="B17" s="19">
        <f>ROUND(SUMIF('Charity Gaming'!$D:$D,$B$5,'Charity Gaming'!$F:$F),2)</f>
        <v>0</v>
      </c>
      <c r="C17" s="16">
        <f>ROUND(SUMIF('Charity Gaming'!$D:$D,$B$5,'Charity Gaming'!$G:$G),2)</f>
        <v>0</v>
      </c>
      <c r="D17" s="16">
        <f>ROUND(SUMIF('Charity Gaming'!$D:$D,$B$5,'Charity Gaming'!$H:$H),2)</f>
        <v>0</v>
      </c>
      <c r="E17" s="16">
        <f>ROUND(SUMIF('Charity Gaming'!$D:$D,$B$5,'Charity Gaming'!$I:$I),2)</f>
        <v>0</v>
      </c>
      <c r="F17" s="16">
        <f>ROUND(SUMIF('Charity Gaming'!$D:$D,$B$5,'Charity Gaming'!$J:$J),2)</f>
        <v>0</v>
      </c>
      <c r="G17" s="16">
        <f>ROUND(SUMIF('Charity Gaming'!$D:$D,$B$5,'Charity Gaming'!$K:$K),2)</f>
        <v>0</v>
      </c>
      <c r="H17" s="16">
        <f>ROUND(SUMIF('Charity Gaming'!$D:$D,$B$5,'Charity Gaming'!$L:$L),2)</f>
        <v>0</v>
      </c>
      <c r="I17" s="16">
        <f>ROUND(SUMIF('Charity Gaming'!$D:$D,$B$5,'Charity Gaming'!$M:$M),2)</f>
        <v>0</v>
      </c>
      <c r="J17" s="16">
        <f>ROUND(SUMIF('Charity Gaming'!$D:$D,$B$5,'Charity Gaming'!$N:$N),2)</f>
        <v>0</v>
      </c>
      <c r="K17" s="16">
        <f>ROUND(SUMIF('Charity Gaming'!$D:$D,$B$5,'Charity Gaming'!$O:$O),2)</f>
        <v>0</v>
      </c>
      <c r="L17" s="16">
        <f>ROUND(SUMIF('Charity Gaming'!$D:$D,$B$5,'Charity Gaming'!$P:$P),2)</f>
        <v>0</v>
      </c>
      <c r="M17" s="16">
        <f>ROUND(SUMIF('Charity Gaming'!$D:$D,$B$5,'Charity Gaming'!$Q:$Q),2)</f>
        <v>0</v>
      </c>
      <c r="N17" s="17">
        <f t="shared" si="0"/>
        <v>0</v>
      </c>
    </row>
    <row r="18" spans="1:14" x14ac:dyDescent="0.25">
      <c r="A18" t="s">
        <v>31</v>
      </c>
      <c r="B18" s="19">
        <f>ROUND(SUMIF('Private Vehicle Use'!$D:$D,$B$5,'Private Vehicle Use'!$F:$F),2)</f>
        <v>0</v>
      </c>
      <c r="C18" s="16">
        <f>ROUND(SUMIF('Private Vehicle Use'!$D:$D,$B$5,'Private Vehicle Use'!$G:$G),2)</f>
        <v>0</v>
      </c>
      <c r="D18" s="16">
        <f>ROUND(SUMIF('Private Vehicle Use'!$D:$D,$B$5,'Private Vehicle Use'!$H:$H),2)</f>
        <v>0</v>
      </c>
      <c r="E18" s="16">
        <f>ROUND(SUMIF('Private Vehicle Use'!$D:$D,$B$5,'Private Vehicle Use'!$I:$I),2)</f>
        <v>0</v>
      </c>
      <c r="F18" s="16">
        <f>ROUND(SUMIF('Private Vehicle Use'!$D:$D,$B$5,'Private Vehicle Use'!$J:$J),2)</f>
        <v>0</v>
      </c>
      <c r="G18" s="16">
        <f>ROUND(SUMIF('Private Vehicle Use'!$D:$D,$B$5,'Private Vehicle Use'!$K:$K),2)</f>
        <v>0</v>
      </c>
      <c r="H18" s="16">
        <f>ROUND(SUMIF('Private Vehicle Use'!$D:$D,$B$5,'Private Vehicle Use'!$L:$L),2)</f>
        <v>0</v>
      </c>
      <c r="I18" s="16">
        <f>ROUND(SUMIF('Private Vehicle Use'!$D:$D,$B$5,'Private Vehicle Use'!$M:$M),2)</f>
        <v>0</v>
      </c>
      <c r="J18" s="16">
        <f>ROUND(SUMIF('Private Vehicle Use'!$D:$D,$B$5,'Private Vehicle Use'!$N:$N),2)</f>
        <v>0</v>
      </c>
      <c r="K18" s="16">
        <f>ROUND(SUMIF('Private Vehicle Use'!$D:$D,$B$5,'Private Vehicle Use'!$O:$O),2)</f>
        <v>0</v>
      </c>
      <c r="L18" s="16">
        <f>ROUND(SUMIF('Private Vehicle Use'!$D:$D,$B$5,'Private Vehicle Use'!$P:$P),2)</f>
        <v>0</v>
      </c>
      <c r="M18" s="16">
        <f>ROUND(SUMIF('Private Vehicle Use'!$D:$D,$B$5,'Private Vehicle Use'!$Q:$Q),2)</f>
        <v>0</v>
      </c>
      <c r="N18" s="17">
        <f t="shared" si="0"/>
        <v>0</v>
      </c>
    </row>
    <row r="19" spans="1:14" x14ac:dyDescent="0.25">
      <c r="A19" t="s">
        <v>51</v>
      </c>
      <c r="B19" s="19">
        <f>ROUND(SUMIF('General Office'!$D:$D,$B$5,'General Office'!$F:$F),2)</f>
        <v>0</v>
      </c>
      <c r="C19" s="16">
        <f>ROUND(SUMIF('General Office'!$D:$D,$B$5,'General Office'!$G:$G),2)</f>
        <v>0</v>
      </c>
      <c r="D19" s="16">
        <f>ROUND(SUMIF('General Office'!$D:$D,$B$5,'General Office'!$H:$H),2)</f>
        <v>0</v>
      </c>
      <c r="E19" s="16">
        <f>ROUND(SUMIF('General Office'!$D:$D,$B$5,'General Office'!$I:$I),2)</f>
        <v>0</v>
      </c>
      <c r="F19" s="16">
        <f>ROUND(SUMIF('General Office'!$D:$D,$B$5,'General Office'!$J:$J),2)</f>
        <v>0</v>
      </c>
      <c r="G19" s="16">
        <f>ROUND(SUMIF('General Office'!$D:$D,$B$5,'General Office'!$K:$K),2)</f>
        <v>0</v>
      </c>
      <c r="H19" s="16">
        <f>ROUND(SUMIF('General Office'!$D:$D,$B$5,'General Office'!$L:$L),2)</f>
        <v>0</v>
      </c>
      <c r="I19" s="16">
        <f>ROUND(SUMIF('General Office'!$D:$D,$B$5,'General Office'!$M:$M),2)</f>
        <v>0</v>
      </c>
      <c r="J19" s="16">
        <f>ROUND(SUMIF('General Office'!$D:$D,$B$5,'General Office'!$N:$N),2)</f>
        <v>0</v>
      </c>
      <c r="K19" s="16">
        <f>ROUND(SUMIF('General Office'!$D:$D,$B$5,'General Office'!$O:$O),2)</f>
        <v>0</v>
      </c>
      <c r="L19" s="16">
        <f>ROUND(SUMIF('General Office'!$D:$D,$B$5,'General Office'!$P:$P),2)</f>
        <v>0</v>
      </c>
      <c r="M19" s="16">
        <f>ROUND(SUMIF('General Office'!$D:$D,$B$5,'General Office'!$Q:$Q),2)</f>
        <v>0</v>
      </c>
      <c r="N19" s="17">
        <f t="shared" si="0"/>
        <v>0</v>
      </c>
    </row>
    <row r="20" spans="1:14" x14ac:dyDescent="0.25">
      <c r="A20" t="s">
        <v>32</v>
      </c>
      <c r="B20" s="19">
        <f>ROUND(SUMIF('Business Income'!$D:$D,$B$5,'Business Income'!$F:$F),2)</f>
        <v>0</v>
      </c>
      <c r="C20" s="16">
        <f>ROUND(SUMIF('Business Income'!$D:$D,$B$5,'Business Income'!$G:$G),2)</f>
        <v>0</v>
      </c>
      <c r="D20" s="16">
        <f>ROUND(SUMIF('Business Income'!$D:$D,$B$5,'Business Income'!$H:$H),2)</f>
        <v>0</v>
      </c>
      <c r="E20" s="16">
        <f>ROUND(SUMIF('Business Income'!$D:$D,$B$5,'Business Income'!$I:$I),2)</f>
        <v>0</v>
      </c>
      <c r="F20" s="16">
        <f>ROUND(SUMIF('Business Income'!$D:$D,$B$5,'Business Income'!$J:$J),2)</f>
        <v>0</v>
      </c>
      <c r="G20" s="16">
        <f>ROUND(SUMIF('Business Income'!$D:$D,$B$5,'Business Income'!$K:$K),2)</f>
        <v>0</v>
      </c>
      <c r="H20" s="16">
        <f>ROUND(SUMIF('Business Income'!$D:$D,$B$5,'Business Income'!$L:$L),2)</f>
        <v>0</v>
      </c>
      <c r="I20" s="16">
        <f>ROUND(SUMIF('Business Income'!$D:$D,$B$5,'Business Income'!$M:$M),2)</f>
        <v>0</v>
      </c>
      <c r="J20" s="16">
        <f>ROUND(SUMIF('Business Income'!$D:$D,$B$5,'Business Income'!$N:$N),2)</f>
        <v>0</v>
      </c>
      <c r="K20" s="16">
        <f>ROUND(SUMIF('Business Income'!$D:$D,$B$5,'Business Income'!$O:$O),2)</f>
        <v>0</v>
      </c>
      <c r="L20" s="16">
        <f>ROUND(SUMIF('Business Income'!$D:$D,$B$5,'Business Income'!$P:$P),2)</f>
        <v>0</v>
      </c>
      <c r="M20" s="16">
        <f>ROUND(SUMIF('Business Income'!$D:$D,$B$5,'Business Income'!$Q:$Q),2)</f>
        <v>0</v>
      </c>
      <c r="N20" s="17">
        <f t="shared" si="0"/>
        <v>0</v>
      </c>
    </row>
    <row r="21" spans="1:14" x14ac:dyDescent="0.25">
      <c r="A21" t="s">
        <v>33</v>
      </c>
      <c r="B21" s="19">
        <f>ROUND(SUMIF('Individual Income'!$D:$D,$B$5,'Individual Income'!$F:$F),2)</f>
        <v>0</v>
      </c>
      <c r="C21" s="16">
        <f>ROUND(SUMIF('Individual Income'!$D:$D,$B$5,'Individual Income'!$G:$G),2)</f>
        <v>0</v>
      </c>
      <c r="D21" s="16">
        <f>ROUND(SUMIF('Individual Income'!$D:$D,$B$5,'Individual Income'!$H:$H),2)</f>
        <v>0</v>
      </c>
      <c r="E21" s="16">
        <f>ROUND(SUMIF('Individual Income'!$D:$D,$B$5,'Individual Income'!$I:$I),2)</f>
        <v>0</v>
      </c>
      <c r="F21" s="16">
        <f>ROUND(SUMIF('Individual Income'!$D:$D,$B$5,'Individual Income'!$J:$J),2)</f>
        <v>0</v>
      </c>
      <c r="G21" s="16">
        <f>ROUND(SUMIF('Individual Income'!$D:$D,$B$5,'Individual Income'!$K:$K),2)</f>
        <v>0</v>
      </c>
      <c r="H21" s="16">
        <f>ROUND(SUMIF('Individual Income'!$D:$D,$B$5,'Individual Income'!$L:$L),2)</f>
        <v>0</v>
      </c>
      <c r="I21" s="16">
        <f>ROUND(SUMIF('Individual Income'!$D:$D,$B$5,'Individual Income'!$M:$M),2)</f>
        <v>0</v>
      </c>
      <c r="J21" s="16">
        <f>ROUND(SUMIF('Individual Income'!$D:$D,$B$5,'Individual Income'!$N:$N),2)</f>
        <v>0</v>
      </c>
      <c r="K21" s="16">
        <f>ROUND(SUMIF('Individual Income'!$D:$D,$B$5,'Individual Income'!$O:$O),2)</f>
        <v>0</v>
      </c>
      <c r="L21" s="16">
        <f>ROUND(SUMIF('Individual Income'!$D:$D,$B$5,'Individual Income'!$P:$P),2)</f>
        <v>0</v>
      </c>
      <c r="M21" s="16">
        <f>ROUND(SUMIF('Individual Income'!$D:$D,$B$5,'Individual Income'!$Q:$Q),2)</f>
        <v>0</v>
      </c>
      <c r="N21" s="17">
        <f t="shared" si="0"/>
        <v>0</v>
      </c>
    </row>
    <row r="22" spans="1:14" x14ac:dyDescent="0.25">
      <c r="A22" t="s">
        <v>34</v>
      </c>
      <c r="B22" s="19">
        <f>ROUND(SUMIF('Automobile Renting'!$D:$D,$B$5,'Automobile Renting'!$F:$F),2)</f>
        <v>0</v>
      </c>
      <c r="C22" s="16">
        <f>ROUND(SUMIF('Automobile Renting'!$D:$D,$B$5,'Automobile Renting'!$G:$G),2)</f>
        <v>0</v>
      </c>
      <c r="D22" s="16">
        <f>ROUND(SUMIF('Automobile Renting'!$D:$D,$B$5,'Automobile Renting'!$H:$H),2)</f>
        <v>0</v>
      </c>
      <c r="E22" s="16">
        <f>ROUND(SUMIF('Automobile Renting'!$D:$D,$B$5,'Automobile Renting'!$I:$I),2)</f>
        <v>0</v>
      </c>
      <c r="F22" s="16">
        <f>ROUND(SUMIF('Automobile Renting'!$D:$D,$B$5,'Automobile Renting'!$J:$J),2)</f>
        <v>0</v>
      </c>
      <c r="G22" s="16">
        <f>ROUND(SUMIF('Automobile Renting'!$D:$D,$B$5,'Automobile Renting'!$K:$K),2)</f>
        <v>0</v>
      </c>
      <c r="H22" s="16">
        <f>ROUND(SUMIF('Automobile Renting'!$D:$D,$B$5,'Automobile Renting'!$L:$L),2)</f>
        <v>0</v>
      </c>
      <c r="I22" s="16">
        <f>ROUND(SUMIF('Automobile Renting'!$D:$D,$B$5,'Automobile Renting'!$M:$M),2)</f>
        <v>0</v>
      </c>
      <c r="J22" s="16">
        <f>ROUND(SUMIF('Automobile Renting'!$D:$D,$B$5,'Automobile Renting'!$N:$N),2)</f>
        <v>0</v>
      </c>
      <c r="K22" s="16">
        <f>ROUND(SUMIF('Automobile Renting'!$D:$D,$B$5,'Automobile Renting'!$O:$O),2)</f>
        <v>0</v>
      </c>
      <c r="L22" s="16">
        <f>ROUND(SUMIF('Automobile Renting'!$D:$D,$B$5,'Automobile Renting'!$P:$P),2)</f>
        <v>0</v>
      </c>
      <c r="M22" s="16">
        <f>ROUND(SUMIF('Automobile Renting'!$D:$D,$B$5,'Automobile Renting'!$Q:$Q),2)</f>
        <v>0</v>
      </c>
      <c r="N22" s="17">
        <f t="shared" si="0"/>
        <v>0</v>
      </c>
    </row>
    <row r="23" spans="1:14" x14ac:dyDescent="0.25">
      <c r="A23" t="s">
        <v>37</v>
      </c>
      <c r="B23" s="19">
        <f>ROUND(SUMIF('Live Adult'!$D:$D,$B$5,'Live Adult'!$F:$F),2)</f>
        <v>0</v>
      </c>
      <c r="C23" s="16">
        <f>ROUND(SUMIF('Live Adult'!$D:$D,$B$5,'Live Adult'!$G:$G),2)</f>
        <v>0</v>
      </c>
      <c r="D23" s="16">
        <f>ROUND(SUMIF('Live Adult'!$D:$D,$B$5,'Live Adult'!$H:$H),2)</f>
        <v>0</v>
      </c>
      <c r="E23" s="16">
        <f>ROUND(SUMIF('Live Adult'!$D:$D,$B$5,'Live Adult'!$I:$I),2)</f>
        <v>0</v>
      </c>
      <c r="F23" s="16">
        <f>ROUND(SUMIF('Live Adult'!$D:$D,$B$5,'Live Adult'!$J:$J),2)</f>
        <v>0</v>
      </c>
      <c r="G23" s="16">
        <f>ROUND(SUMIF('Live Adult'!$D:$D,$B$5,'Live Adult'!$K:$K),2)</f>
        <v>0</v>
      </c>
      <c r="H23" s="16">
        <f>ROUND(SUMIF('Live Adult'!$D:$D,$B$5,'Live Adult'!$L:$L),2)</f>
        <v>0</v>
      </c>
      <c r="I23" s="16">
        <f>ROUND(SUMIF('Live Adult'!$D:$D,$B$5,'Live Adult'!$M:$M),2)</f>
        <v>0</v>
      </c>
      <c r="J23" s="16">
        <f>ROUND(SUMIF('Live Adult'!$D:$D,$B$5,'Live Adult'!$N:$N),2)</f>
        <v>0</v>
      </c>
      <c r="K23" s="16">
        <f>ROUND(SUMIF('Live Adult'!$D:$D,$B$5,'Live Adult'!$O:$O),2)</f>
        <v>0</v>
      </c>
      <c r="L23" s="16">
        <f>ROUND(SUMIF('Live Adult'!$D:$D,$B$5,'Live Adult'!$P:$P),2)</f>
        <v>0</v>
      </c>
      <c r="M23" s="16">
        <f>ROUND(SUMIF('Live Adult'!$D:$D,$B$5,'Live Adult'!$Q:$Q),2)</f>
        <v>0</v>
      </c>
      <c r="N23" s="17">
        <f t="shared" si="0"/>
        <v>0</v>
      </c>
    </row>
    <row r="24" spans="1:14" x14ac:dyDescent="0.25">
      <c r="A24" s="20" t="s">
        <v>70</v>
      </c>
      <c r="B24" s="19">
        <f>ROUND(SUMIF(Cannabis!$D:$D,$B$5,Cannabis!$F:$F),2)</f>
        <v>0</v>
      </c>
      <c r="C24" s="16">
        <f>ROUND(SUMIF(Cannabis!$D:$D,$B$5,Cannabis!$G:$G),2)</f>
        <v>0</v>
      </c>
      <c r="D24" s="16">
        <f>ROUND(SUMIF(Cannabis!$D:$D,$B$5,Cannabis!$H:$H),2)</f>
        <v>0</v>
      </c>
      <c r="E24" s="16">
        <f>ROUND(SUMIF(Cannabis!$D:$D,$B$5,Cannabis!$I:$I),2)</f>
        <v>0</v>
      </c>
      <c r="F24" s="16">
        <f>ROUND(SUMIF(Cannabis!$D:$D,$B$5,Cannabis!$J:$J),2)</f>
        <v>0</v>
      </c>
      <c r="G24" s="16">
        <f>ROUND(SUMIF(Cannabis!$D:$D,$B$5,Cannabis!$K:$K),2)</f>
        <v>0</v>
      </c>
      <c r="H24" s="16">
        <f>ROUND(SUMIF(Cannabis!$D:$D,$B$5,Cannabis!$L:$L),2)</f>
        <v>0</v>
      </c>
      <c r="I24" s="16">
        <f>ROUND(SUMIF(Cannabis!$D:$D,$B$5,Cannabis!$M:$M),2)</f>
        <v>0</v>
      </c>
      <c r="J24" s="16">
        <f>ROUND(SUMIF(Cannabis!$D:$D,$B$5,Cannabis!$N:$N),2)</f>
        <v>0</v>
      </c>
      <c r="K24" s="16">
        <f>ROUND(SUMIF(Cannabis!$D:$D,$B$5,Cannabis!$O:$O),2)</f>
        <v>0</v>
      </c>
      <c r="L24" s="16">
        <f>ROUND(SUMIF(Cannabis!$D:$D,$B$5,Cannabis!$P:$P),2)</f>
        <v>0</v>
      </c>
      <c r="M24" s="16">
        <f>ROUND(SUMIF(Cannabis!$D:$D,$B$5,Cannabis!$Q:$Q),2)</f>
        <v>0</v>
      </c>
      <c r="N24" s="17">
        <f t="shared" si="0"/>
        <v>0</v>
      </c>
    </row>
    <row r="25" spans="1:14" ht="15.75" thickBot="1" x14ac:dyDescent="0.3">
      <c r="B25" s="18">
        <f t="shared" ref="B25:N25" si="1">ROUND(SUM(B9:B24),2)</f>
        <v>0</v>
      </c>
      <c r="C25" s="18">
        <f t="shared" si="1"/>
        <v>0</v>
      </c>
      <c r="D25" s="18">
        <f t="shared" si="1"/>
        <v>0</v>
      </c>
      <c r="E25" s="18">
        <f t="shared" si="1"/>
        <v>0</v>
      </c>
      <c r="F25" s="18">
        <f t="shared" si="1"/>
        <v>0</v>
      </c>
      <c r="G25" s="18">
        <f t="shared" si="1"/>
        <v>0</v>
      </c>
      <c r="H25" s="18">
        <f t="shared" si="1"/>
        <v>0</v>
      </c>
      <c r="I25" s="18">
        <f t="shared" si="1"/>
        <v>0</v>
      </c>
      <c r="J25" s="18">
        <f t="shared" si="1"/>
        <v>0</v>
      </c>
      <c r="K25" s="18">
        <f t="shared" si="1"/>
        <v>0</v>
      </c>
      <c r="L25" s="18">
        <f t="shared" si="1"/>
        <v>0</v>
      </c>
      <c r="M25" s="18">
        <f t="shared" si="1"/>
        <v>0</v>
      </c>
      <c r="N25" s="18">
        <f t="shared" si="1"/>
        <v>0</v>
      </c>
    </row>
    <row r="26" spans="1:14" ht="15.75" thickTop="1" x14ac:dyDescent="0.25"/>
    <row r="28" spans="1:14" x14ac:dyDescent="0.25">
      <c r="A28" s="22" t="s">
        <v>63</v>
      </c>
    </row>
    <row r="29" spans="1:14" x14ac:dyDescent="0.25">
      <c r="A29" t="s">
        <v>66</v>
      </c>
    </row>
    <row r="30" spans="1:14" x14ac:dyDescent="0.25">
      <c r="A30" s="22"/>
    </row>
    <row r="31" spans="1:14" x14ac:dyDescent="0.25">
      <c r="A31" s="22" t="s">
        <v>64</v>
      </c>
    </row>
    <row r="32" spans="1:14" ht="15" customHeight="1" x14ac:dyDescent="0.25">
      <c r="A32" s="29" t="s">
        <v>65</v>
      </c>
      <c r="B32" s="29"/>
      <c r="C32" s="29"/>
      <c r="D32" s="29"/>
      <c r="E32" s="29"/>
      <c r="F32" s="29"/>
      <c r="G32" s="29"/>
      <c r="H32" s="29"/>
      <c r="I32" s="29"/>
      <c r="J32" s="29"/>
      <c r="K32" s="29"/>
      <c r="L32" s="29"/>
      <c r="M32" s="29"/>
      <c r="N32" s="29"/>
    </row>
    <row r="33" spans="1:14" x14ac:dyDescent="0.25">
      <c r="A33" s="29"/>
      <c r="B33" s="29"/>
      <c r="C33" s="29"/>
      <c r="D33" s="29"/>
      <c r="E33" s="29"/>
      <c r="F33" s="29"/>
      <c r="G33" s="29"/>
      <c r="H33" s="29"/>
      <c r="I33" s="29"/>
      <c r="J33" s="29"/>
      <c r="K33" s="29"/>
      <c r="L33" s="29"/>
      <c r="M33" s="29"/>
      <c r="N33" s="29"/>
    </row>
  </sheetData>
  <mergeCells count="1">
    <mergeCell ref="A32:N33"/>
  </mergeCells>
  <pageMargins left="0.45" right="0.45" top="0.5" bottom="0.5" header="0.3" footer="0.3"/>
  <pageSetup scale="51" orientation="landscape" blackAndWhite="1"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18</vt:i4>
      </vt:variant>
      <vt:variant>
        <vt:lpstr>Named Ranges</vt:lpstr>
      </vt:variant>
      <vt:variant>
        <vt:i4>16</vt:i4>
      </vt:variant>
    </vt:vector>
  </HeadingPairs>
  <TitlesOfParts>
    <vt:vector size="34" baseType="lpstr">
      <vt:lpstr>Summary</vt:lpstr>
      <vt:lpstr>Sales and Use</vt:lpstr>
      <vt:lpstr>Motor Fuel</vt:lpstr>
      <vt:lpstr>Cigarette</vt:lpstr>
      <vt:lpstr>Senior Citizen</vt:lpstr>
      <vt:lpstr>Liquor</vt:lpstr>
      <vt:lpstr>Public Utility</vt:lpstr>
      <vt:lpstr>Hotel</vt:lpstr>
      <vt:lpstr>Real Estate Transfer</vt:lpstr>
      <vt:lpstr>Charity Gaming</vt:lpstr>
      <vt:lpstr>Private Vehicle Use</vt:lpstr>
      <vt:lpstr>General Office</vt:lpstr>
      <vt:lpstr>Business Income</vt:lpstr>
      <vt:lpstr>Individual Income</vt:lpstr>
      <vt:lpstr>Automobile Renting</vt:lpstr>
      <vt:lpstr>Live Adult</vt:lpstr>
      <vt:lpstr>Cannabis</vt:lpstr>
      <vt:lpstr>Fund Search</vt:lpstr>
      <vt:lpstr>'Automobile Renting'!Print_Titles</vt:lpstr>
      <vt:lpstr>Cannabis!Print_Titles</vt:lpstr>
      <vt:lpstr>'Charity Gaming'!Print_Titles</vt:lpstr>
      <vt:lpstr>Cigarette!Print_Titles</vt:lpstr>
      <vt:lpstr>'General Office'!Print_Titles</vt:lpstr>
      <vt:lpstr>Hotel!Print_Titles</vt:lpstr>
      <vt:lpstr>'Individual Income'!Print_Titles</vt:lpstr>
      <vt:lpstr>Liquor!Print_Titles</vt:lpstr>
      <vt:lpstr>'Live Adult'!Print_Titles</vt:lpstr>
      <vt:lpstr>'Motor Fuel'!Print_Titles</vt:lpstr>
      <vt:lpstr>'Private Vehicle Use'!Print_Titles</vt:lpstr>
      <vt:lpstr>'Public Utility'!Print_Titles</vt:lpstr>
      <vt:lpstr>'Real Estate Transfer'!Print_Titles</vt:lpstr>
      <vt:lpstr>'Sales and Use'!Print_Titles</vt:lpstr>
      <vt:lpstr>'Senior Citizen'!Print_Titles</vt:lpstr>
      <vt:lpstr>Summary!Print_Titles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2021-07-06T14:35:34Z</cp:lastPrinted>
  <dcterms:created xsi:type="dcterms:W3CDTF">2017-12-04T23:01:20Z</dcterms:created>
  <dcterms:modified xsi:type="dcterms:W3CDTF">2026-10-02T14:11:48Z</dcterms:modified>
</cp:coreProperties>
</file>